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340" activeTab="2"/>
  </bookViews>
  <sheets>
    <sheet name="Trail Balance Monthly" sheetId="1" r:id="rId1"/>
    <sheet name="Trial Balance 2016" sheetId="2" r:id="rId2"/>
    <sheet name="Income n Exp" sheetId="3" r:id="rId3"/>
    <sheet name="Bank Statement" sheetId="4" r:id="rId4"/>
    <sheet name="Bank Statement 2016" sheetId="5" r:id="rId5"/>
    <sheet name="Jan Bank" sheetId="6" r:id="rId6"/>
    <sheet name="Feb Bank" sheetId="7" r:id="rId7"/>
    <sheet name="Mar Bank" sheetId="8" r:id="rId8"/>
    <sheet name="Apr Bank" sheetId="9" r:id="rId9"/>
    <sheet name="May Bank" sheetId="10" r:id="rId10"/>
    <sheet name="Jun Bank" sheetId="11" r:id="rId11"/>
    <sheet name="Jul Bank" sheetId="12" r:id="rId12"/>
    <sheet name="Aug Bank" sheetId="13" r:id="rId13"/>
    <sheet name="Sep Bank" sheetId="14" r:id="rId14"/>
    <sheet name="Oct Bank" sheetId="15" r:id="rId15"/>
    <sheet name="Nov Bank" sheetId="16" r:id="rId16"/>
    <sheet name="Dec Bank" sheetId="17" r:id="rId17"/>
    <sheet name="Page1" sheetId="18" r:id="rId18"/>
    <sheet name="Page2" sheetId="19" r:id="rId19"/>
    <sheet name="Page3" sheetId="20" r:id="rId20"/>
    <sheet name="Page4" sheetId="21" r:id="rId21"/>
    <sheet name="Page5" sheetId="22" r:id="rId22"/>
    <sheet name="Page6" sheetId="23" r:id="rId23"/>
    <sheet name="Page7" sheetId="24" r:id="rId24"/>
    <sheet name="Page8" sheetId="25" r:id="rId25"/>
    <sheet name="Page9" sheetId="26" r:id="rId26"/>
    <sheet name="PAYE Details" sheetId="27" r:id="rId27"/>
  </sheets>
  <externalReferences>
    <externalReference r:id="rId30"/>
    <externalReference r:id="rId31"/>
  </externalReferences>
  <definedNames>
    <definedName name="_xlnm._FilterDatabase" localSheetId="8" hidden="1">'Apr Bank'!$A$1:$I$63</definedName>
    <definedName name="_xlnm._FilterDatabase" localSheetId="12" hidden="1">'Aug Bank'!$A$1:$I$1</definedName>
    <definedName name="_xlnm._FilterDatabase" localSheetId="4" hidden="1">'Bank Statement 2016'!$A$1:$J$958</definedName>
    <definedName name="_xlnm._FilterDatabase" localSheetId="16" hidden="1">'Dec Bank'!$A$1:$I$1</definedName>
    <definedName name="_xlnm._FilterDatabase" localSheetId="6" hidden="1">'Feb Bank'!$A$1:$I$75</definedName>
    <definedName name="_xlnm._FilterDatabase" localSheetId="5" hidden="1">'Jan Bank'!$F$1:$G$251</definedName>
    <definedName name="_xlnm._FilterDatabase" localSheetId="11" hidden="1">'Jul Bank'!$A$1:$J$67</definedName>
    <definedName name="_xlnm._FilterDatabase" localSheetId="10" hidden="1">'Jun Bank'!$A$1:$J$64</definedName>
    <definedName name="_xlnm._FilterDatabase" localSheetId="7" hidden="1">'Mar Bank'!$F$1:$G$62</definedName>
    <definedName name="_xlnm._FilterDatabase" localSheetId="9" hidden="1">'May Bank'!$A$1:$I$50</definedName>
    <definedName name="_xlnm._FilterDatabase" localSheetId="15" hidden="1">'Nov Bank'!$A$1:$I$51</definedName>
    <definedName name="_xlnm._FilterDatabase" localSheetId="14" hidden="1">'Oct Bank'!$A$1:$I$1</definedName>
    <definedName name="_xlnm._FilterDatabase" localSheetId="13" hidden="1">'Sep Bank'!$C$1:$I$1</definedName>
    <definedName name="_xlfn.SUMIFS" hidden="1">#NAME?</definedName>
  </definedNames>
  <calcPr fullCalcOnLoad="1"/>
</workbook>
</file>

<file path=xl/comments1.xml><?xml version="1.0" encoding="utf-8"?>
<comments xmlns="http://schemas.openxmlformats.org/spreadsheetml/2006/main">
  <authors>
    <author>sudheeran vasudevan</author>
  </authors>
  <commentList>
    <comment ref="N36" authorId="0">
      <text>
        <r>
          <rPr>
            <b/>
            <sz val="9"/>
            <rFont val="Calibri"/>
            <family val="2"/>
          </rPr>
          <t xml:space="preserve">sponsorship barclays £5000
Split -£2000 music
1000 annual day
£1000 Friday club
£1000 60+ sisters
</t>
        </r>
      </text>
    </comment>
    <comment ref="AF37" authorId="0">
      <text>
        <r>
          <rPr>
            <b/>
            <sz val="9"/>
            <rFont val="Calibri"/>
            <family val="2"/>
          </rPr>
          <t>sponsorship barclays £4000
Split -1000 music
1000 annual day
£1000 Friday club
£1000 60+ sisters</t>
        </r>
      </text>
    </comment>
    <comment ref="AI37" authorId="0">
      <text>
        <r>
          <rPr>
            <sz val="9"/>
            <rFont val="Calibri"/>
            <family val="2"/>
          </rPr>
          <t xml:space="preserve">onam sponsorship -2000
</t>
        </r>
      </text>
    </comment>
  </commentList>
</comments>
</file>

<file path=xl/comments13.xml><?xml version="1.0" encoding="utf-8"?>
<comments xmlns="http://schemas.openxmlformats.org/spreadsheetml/2006/main">
  <authors>
    <author>sudheeran vasudevan</author>
  </authors>
  <commentList>
    <comment ref="H28" authorId="0">
      <text>
        <r>
          <rPr>
            <sz val="9"/>
            <rFont val="Calibri"/>
            <family val="2"/>
          </rPr>
          <t xml:space="preserve">jan to jul 
vinod care taking 440
</t>
        </r>
      </text>
    </comment>
  </commentList>
</comments>
</file>

<file path=xl/comments16.xml><?xml version="1.0" encoding="utf-8"?>
<comments xmlns="http://schemas.openxmlformats.org/spreadsheetml/2006/main">
  <authors>
    <author>sudheeran vasudevan</author>
  </authors>
  <commentList>
    <comment ref="D31" authorId="0">
      <text>
        <r>
          <rPr>
            <b/>
            <sz val="9"/>
            <rFont val="Calibri"/>
            <family val="2"/>
          </rPr>
          <t>onam 
trophy for gcse awards 70.43
trophy for barclays 70.98
flowers for athapoove 140
athapoove accessories 10
acccessories for maveli 25
 316.41
kerala house 
hdmi, usb panel for sound system 25.72
cable and accessories fro sound system 22.49
shelf for the cellar  
2 storage shelf for the cellar + delivery 58.98
4 storage shelf ordered  93.98
 201.17</t>
        </r>
      </text>
    </comment>
    <comment ref="D32" authorId="0">
      <text>
        <r>
          <rPr>
            <b/>
            <sz val="9"/>
            <rFont val="Calibri"/>
            <family val="2"/>
          </rPr>
          <t>onam 
trophy for gcse awards 70.43
trophy for barclays 70.98
flowers for athapoove 140
athapoove accessories 10
acccessories for maveli 25
 316.41
kerala house 
hdmi, usb panel for sound system 25.72
cable and accessories fro sound system 22.49
shelf for the cellar  
2 storage shelf for the cellar + delivery 58.98
4 storage shelf ordered  93.98
 201.17</t>
        </r>
      </text>
    </comment>
  </commentList>
</comments>
</file>

<file path=xl/comments24.xml><?xml version="1.0" encoding="utf-8"?>
<comments xmlns="http://schemas.openxmlformats.org/spreadsheetml/2006/main">
  <authors>
    <author> </author>
  </authors>
  <commentList>
    <comment ref="E28" authorId="0">
      <text>
        <r>
          <rPr>
            <b/>
            <sz val="8"/>
            <rFont val="Tahoma"/>
            <family val="0"/>
          </rPr>
          <t xml:space="preserve"> </t>
        </r>
        <r>
          <rPr>
            <sz val="8"/>
            <rFont val="Tahoma"/>
            <family val="0"/>
          </rPr>
          <t xml:space="preserve">
standard_user:
Need Board approval to transfer this.</t>
        </r>
      </text>
    </comment>
    <comment ref="E29" authorId="0">
      <text>
        <r>
          <rPr>
            <sz val="8"/>
            <rFont val="Tahoma"/>
            <family val="0"/>
          </rPr>
          <t xml:space="preserve">
ethomas:
B/d IWD and charity £1,222 + £400 raised in 2015</t>
        </r>
      </text>
    </comment>
  </commentList>
</comments>
</file>

<file path=xl/comments5.xml><?xml version="1.0" encoding="utf-8"?>
<comments xmlns="http://schemas.openxmlformats.org/spreadsheetml/2006/main">
  <authors>
    <author>sudheeran vasudevan</author>
  </authors>
  <commentList>
    <comment ref="H653" authorId="0">
      <text>
        <r>
          <rPr>
            <sz val="9"/>
            <rFont val="Calibri"/>
            <family val="2"/>
          </rPr>
          <t xml:space="preserve">jan to jul 
vinod care taking 440
</t>
        </r>
      </text>
    </comment>
    <comment ref="D893" authorId="0">
      <text>
        <r>
          <rPr>
            <b/>
            <sz val="9"/>
            <rFont val="Calibri"/>
            <family val="2"/>
          </rPr>
          <t>onam 
trophy for gcse awards 70.43
trophy for barclays 70.98
flowers for athapoove 140
athapoove accessories 10
acccessories for maveli 25
 316.41
kerala house 
hdmi, usb panel for sound system 25.72
cable and accessories fro sound system 22.49
shelf for the cellar  
2 storage shelf for the cellar + delivery 58.98
4 storage shelf ordered  93.98
 201.17</t>
        </r>
      </text>
    </comment>
    <comment ref="D894" authorId="0">
      <text>
        <r>
          <rPr>
            <b/>
            <sz val="9"/>
            <rFont val="Calibri"/>
            <family val="2"/>
          </rPr>
          <t>onam 
trophy for gcse awards 70.43
trophy for barclays 70.98
flowers for athapoove 140
athapoove accessories 10
acccessories for maveli 25
 316.41
kerala house 
hdmi, usb panel for sound system 25.72
cable and accessories fro sound system 22.49
shelf for the cellar  
2 storage shelf for the cellar + delivery 58.98
4 storage shelf ordered  93.98
 201.17</t>
        </r>
      </text>
    </comment>
  </commentList>
</comments>
</file>

<file path=xl/sharedStrings.xml><?xml version="1.0" encoding="utf-8"?>
<sst xmlns="http://schemas.openxmlformats.org/spreadsheetml/2006/main" count="12639" uniqueCount="2172">
  <si>
    <t>'RAJOO P AND A , M610RP</t>
  </si>
  <si>
    <t>Gift Aid</t>
  </si>
  <si>
    <t>Net</t>
  </si>
  <si>
    <t>Chenda Performance</t>
  </si>
  <si>
    <t>Elders Services</t>
  </si>
  <si>
    <t>Kerala House Rental</t>
  </si>
  <si>
    <t>Depreciation</t>
  </si>
  <si>
    <t>MALAYALEE ASSOCIATION OF THE UK</t>
  </si>
  <si>
    <t>Kerala House, 671 Romford road, Manor Park, London E12 5AD</t>
  </si>
  <si>
    <t>Notes</t>
  </si>
  <si>
    <t>Income</t>
  </si>
  <si>
    <t>Expenditure</t>
  </si>
  <si>
    <t>Net  £</t>
  </si>
  <si>
    <t>Surplus/(Deficit) from activities</t>
  </si>
  <si>
    <t>Badminton - Ladies</t>
  </si>
  <si>
    <t>Other Income</t>
  </si>
  <si>
    <t>Gas &amp; electricity</t>
  </si>
  <si>
    <t>Insurance</t>
  </si>
  <si>
    <t>Income/(expenditure)</t>
  </si>
  <si>
    <t>Transfer to General Fund Balance</t>
  </si>
  <si>
    <t>Surplus/(Deficit) of income over expenditure</t>
  </si>
  <si>
    <t>Family Fun Day</t>
  </si>
  <si>
    <t>Restricted Funds</t>
  </si>
  <si>
    <t>Total Income/Expenditure</t>
  </si>
  <si>
    <t>Assets</t>
  </si>
  <si>
    <t>BAC</t>
  </si>
  <si>
    <t>Membership</t>
  </si>
  <si>
    <t>'KRISHNANKUTTY G , 2269ME</t>
  </si>
  <si>
    <t>D/D</t>
  </si>
  <si>
    <t>CHQ</t>
  </si>
  <si>
    <t>Music Class</t>
  </si>
  <si>
    <t>Life Membership</t>
  </si>
  <si>
    <t>'SADASIVAN S AND S , MAUR01</t>
  </si>
  <si>
    <t>CHP</t>
  </si>
  <si>
    <t>'SIVADASAM V , 2226ME</t>
  </si>
  <si>
    <t>'MR P PILLAI , M511PP</t>
  </si>
  <si>
    <t>'SREEDHARAN J ADGD , 2029ME</t>
  </si>
  <si>
    <t>'PILLAI AND AMMP , 2172ME</t>
  </si>
  <si>
    <t>'HARIS S J , 2178ME</t>
  </si>
  <si>
    <t>'RAJALEKSHMI M/CP , M512MS</t>
  </si>
  <si>
    <t>'DHARMASEELAN J , 2031ME</t>
  </si>
  <si>
    <t>'SAJITH AND KARUNAK , 214OME</t>
  </si>
  <si>
    <t>'VIJAYAN A , 2279ME</t>
  </si>
  <si>
    <t>'VARMA M , 2331ME</t>
  </si>
  <si>
    <t>'MATHEW F , 2049ME</t>
  </si>
  <si>
    <t>'THANKAPPANMR/ADGD , 2038ME</t>
  </si>
  <si>
    <t>'PRABHAKARAN PS , M577PP</t>
  </si>
  <si>
    <t>'LAWRENCE E , 2218ME</t>
  </si>
  <si>
    <t>'PILLAY S CD , M535PS</t>
  </si>
  <si>
    <t>'ELVIN E AND R NO , 2073ME</t>
  </si>
  <si>
    <t>'NAIR J , 2016ME</t>
  </si>
  <si>
    <t>'ASOKKUMAR S AND K C , M593AS</t>
  </si>
  <si>
    <t>'VK THANKAPPAN , 2094ME</t>
  </si>
  <si>
    <t>'PILLAI S , 2051ME</t>
  </si>
  <si>
    <t>'R ROBERT AND MS REX , 2054ME</t>
  </si>
  <si>
    <t>'NAIR USHA MS , 2025ME</t>
  </si>
  <si>
    <t>'KARUNAKARAN L , 2182ME</t>
  </si>
  <si>
    <t>'JOSEPH R AND S , 2173ME</t>
  </si>
  <si>
    <t>'KUMAR K S AND PANICK, 2221ME</t>
  </si>
  <si>
    <t>'BROWNE W G A ADGD, 2061ME</t>
  </si>
  <si>
    <t>'EDF ENERGY , 673105506887</t>
  </si>
  <si>
    <t>Website</t>
  </si>
  <si>
    <t>CDM</t>
  </si>
  <si>
    <t>Cinematic Dance</t>
  </si>
  <si>
    <t>Nisari</t>
  </si>
  <si>
    <t>'ECCLESIASTICAL , 7201606</t>
  </si>
  <si>
    <t>music class</t>
  </si>
  <si>
    <t>'BRIT GAS BUSINESS , 600062668000000000</t>
  </si>
  <si>
    <t>DPC</t>
  </si>
  <si>
    <t>'600718</t>
  </si>
  <si>
    <t>TSU</t>
  </si>
  <si>
    <t>'PEREIRA M M</t>
  </si>
  <si>
    <t>teachers pay</t>
  </si>
  <si>
    <t>home tuition</t>
  </si>
  <si>
    <t>daniel joji</t>
  </si>
  <si>
    <t>nishana</t>
  </si>
  <si>
    <t>zest ranjan</t>
  </si>
  <si>
    <t>annual day</t>
  </si>
  <si>
    <t>kiran</t>
  </si>
  <si>
    <t>vinod pay</t>
  </si>
  <si>
    <t>nisari</t>
  </si>
  <si>
    <t>60+ Sisters Club</t>
  </si>
  <si>
    <t>membership</t>
  </si>
  <si>
    <t>wamsi</t>
  </si>
  <si>
    <t>website</t>
  </si>
  <si>
    <t>insurance</t>
  </si>
  <si>
    <t>phone &amp; internet</t>
  </si>
  <si>
    <t>general expense</t>
  </si>
  <si>
    <t>pranav</t>
  </si>
  <si>
    <t>shayana</t>
  </si>
  <si>
    <t>shreya</t>
  </si>
  <si>
    <t>amal</t>
  </si>
  <si>
    <t>Friday club</t>
  </si>
  <si>
    <t>ashna</t>
  </si>
  <si>
    <t>albert vijayan pay</t>
  </si>
  <si>
    <t>sumathy</t>
  </si>
  <si>
    <t>mallika</t>
  </si>
  <si>
    <t>jasmine</t>
  </si>
  <si>
    <t>expenses</t>
  </si>
  <si>
    <t>water</t>
  </si>
  <si>
    <t>60+ sisters club</t>
  </si>
  <si>
    <t>'BHANU C AND C , 2268ME</t>
  </si>
  <si>
    <t>sudheer</t>
  </si>
  <si>
    <t>salma</t>
  </si>
  <si>
    <t>reshma</t>
  </si>
  <si>
    <t>'ANAND ANISH MR , M401AA</t>
  </si>
  <si>
    <t>'JOHN T AND D , M618JT</t>
  </si>
  <si>
    <t>preston chenda</t>
  </si>
  <si>
    <t>beena</t>
  </si>
  <si>
    <t>khushy patel</t>
  </si>
  <si>
    <t>'TV LICENCE DDA , 2528068576</t>
  </si>
  <si>
    <t>tv license</t>
  </si>
  <si>
    <t>meenakshi</t>
  </si>
  <si>
    <t>'JOHN J AND J , 2153ME</t>
  </si>
  <si>
    <t>'PILLAI SK AND MJ , KEYBORD , VIA MOBILE - PYMT</t>
  </si>
  <si>
    <t>anu sojan</t>
  </si>
  <si>
    <t>onasadya</t>
  </si>
  <si>
    <t>C/R</t>
  </si>
  <si>
    <t>'600537</t>
  </si>
  <si>
    <t>'RAMADAS R AND ROY , KB CLASS SHWETHA , VIA MOBILE - PYMT</t>
  </si>
  <si>
    <t>sherin</t>
  </si>
  <si>
    <t>c/o aji velu</t>
  </si>
  <si>
    <t>Kattankappi Kavitha</t>
  </si>
  <si>
    <t>Bharathanatyam</t>
  </si>
  <si>
    <t>Gas &amp; Electricity</t>
  </si>
  <si>
    <t>IWD</t>
  </si>
  <si>
    <t>Onasadya</t>
  </si>
  <si>
    <t>Annual Day</t>
  </si>
  <si>
    <t>'600138</t>
  </si>
  <si>
    <t>nishar</t>
  </si>
  <si>
    <t>kerala house rental</t>
  </si>
  <si>
    <t>ALLOCATION</t>
  </si>
  <si>
    <t>donation from subash viswanathan</t>
  </si>
  <si>
    <t>'THAMES WATER , 5884151414</t>
  </si>
  <si>
    <t>lunch money to ananthapuri</t>
  </si>
  <si>
    <t>'VISION RED CULTURE</t>
  </si>
  <si>
    <t>January</t>
  </si>
  <si>
    <t>Receipts</t>
  </si>
  <si>
    <t>Payments</t>
  </si>
  <si>
    <t>February</t>
  </si>
  <si>
    <t>Sponsorship</t>
  </si>
  <si>
    <t>General Expense</t>
  </si>
  <si>
    <t>Balance</t>
  </si>
  <si>
    <t>Friday Club</t>
  </si>
  <si>
    <t>March</t>
  </si>
  <si>
    <t>April</t>
  </si>
  <si>
    <t>May</t>
  </si>
  <si>
    <t>June</t>
  </si>
  <si>
    <t>July</t>
  </si>
  <si>
    <t>August</t>
  </si>
  <si>
    <t>Coach Trip</t>
  </si>
  <si>
    <t>September</t>
  </si>
  <si>
    <t>October</t>
  </si>
  <si>
    <t>gas &amp; electricity</t>
  </si>
  <si>
    <t>November</t>
  </si>
  <si>
    <t>December</t>
  </si>
  <si>
    <t>Date</t>
  </si>
  <si>
    <t xml:space="preserve"> Type</t>
  </si>
  <si>
    <t xml:space="preserve"> Description</t>
  </si>
  <si>
    <t xml:space="preserve"> Value</t>
  </si>
  <si>
    <t xml:space="preserve"> Balance</t>
  </si>
  <si>
    <t xml:space="preserve"> Account Name</t>
  </si>
  <si>
    <t xml:space="preserve"> Account Number</t>
  </si>
  <si>
    <t>'MALAYALEE ASSC OF UK</t>
  </si>
  <si>
    <t>'600718-43074200</t>
  </si>
  <si>
    <t>As per Bank Statement</t>
  </si>
  <si>
    <t>chenda performance</t>
  </si>
  <si>
    <t>Allocation</t>
  </si>
  <si>
    <t>Water</t>
  </si>
  <si>
    <t>Unallocated</t>
  </si>
  <si>
    <t>'600718-43074201</t>
  </si>
  <si>
    <t>'600718-43074202</t>
  </si>
  <si>
    <t>'600718-43074203</t>
  </si>
  <si>
    <t>'600718-43074204</t>
  </si>
  <si>
    <t>'600718-43074205</t>
  </si>
  <si>
    <t>'600718-43074206</t>
  </si>
  <si>
    <t>'600718-43074207</t>
  </si>
  <si>
    <t>'600718-43074208</t>
  </si>
  <si>
    <t>'600718-43074209</t>
  </si>
  <si>
    <t>'600718-43074210</t>
  </si>
  <si>
    <t>'600718-43074211</t>
  </si>
  <si>
    <t>'600718-43074212</t>
  </si>
  <si>
    <t>'600718-43074213</t>
  </si>
  <si>
    <t>'600718-43074214</t>
  </si>
  <si>
    <t>'600718-43074215</t>
  </si>
  <si>
    <t>'600718-43074216</t>
  </si>
  <si>
    <t>'600718-43074217</t>
  </si>
  <si>
    <t>'600718-43074218</t>
  </si>
  <si>
    <t>'600718-43074219</t>
  </si>
  <si>
    <t>'600718-43074220</t>
  </si>
  <si>
    <t>'600718-43074221</t>
  </si>
  <si>
    <t>'600718-43074222</t>
  </si>
  <si>
    <t>'600718-43074223</t>
  </si>
  <si>
    <t>'600718-43074224</t>
  </si>
  <si>
    <t>'600718-43074225</t>
  </si>
  <si>
    <t>'600718-43074226</t>
  </si>
  <si>
    <t>'600718-43074227</t>
  </si>
  <si>
    <t>'600718-43074228</t>
  </si>
  <si>
    <t>'SHAHRIAR AM , AAEITHEN TABLA</t>
  </si>
  <si>
    <t>aathon</t>
  </si>
  <si>
    <t>'600718-43074229</t>
  </si>
  <si>
    <t>'600718-43074230</t>
  </si>
  <si>
    <t>'600718-43074231</t>
  </si>
  <si>
    <t>'600718-43074232</t>
  </si>
  <si>
    <t>'600718-43074233</t>
  </si>
  <si>
    <t>'600718-43074234</t>
  </si>
  <si>
    <t>'600718-43074235</t>
  </si>
  <si>
    <t>'600718-43074236</t>
  </si>
  <si>
    <t>'600718-43074237</t>
  </si>
  <si>
    <t>'600718-43074238</t>
  </si>
  <si>
    <t>'600718-43074239</t>
  </si>
  <si>
    <t>'600718-43074240</t>
  </si>
  <si>
    <t>'600718-43074241</t>
  </si>
  <si>
    <t>'600718-43074242</t>
  </si>
  <si>
    <t>'600718-43074243</t>
  </si>
  <si>
    <t>'600718-43074244</t>
  </si>
  <si>
    <t>'600718-43074245</t>
  </si>
  <si>
    <t>'600718-43074246</t>
  </si>
  <si>
    <t>'600718-43074247</t>
  </si>
  <si>
    <t>'600718-43074248</t>
  </si>
  <si>
    <t>'600718-43074249</t>
  </si>
  <si>
    <t>'600718-43074250</t>
  </si>
  <si>
    <t>'600718-43074251</t>
  </si>
  <si>
    <t>'600718-43074252</t>
  </si>
  <si>
    <t>'600718-43074253</t>
  </si>
  <si>
    <t>'600718-43074254</t>
  </si>
  <si>
    <t>'600718-43074255</t>
  </si>
  <si>
    <t>'600718-43074256</t>
  </si>
  <si>
    <t>'600718-43074257</t>
  </si>
  <si>
    <t>'600718-43074258</t>
  </si>
  <si>
    <t>'600718-43074259</t>
  </si>
  <si>
    <t>'600718-43074260</t>
  </si>
  <si>
    <t>'JAYACHANDRA CK , AVARMA-TBLA-DEC15 , FP 03/01/16 2030 , RP4679966163819600</t>
  </si>
  <si>
    <t>'DIONYSIUS THOMAS , M570TD , FP 04/01/16 0140 , 00151200632BBFZHHN</t>
  </si>
  <si>
    <t>'REMYA GOLDIE , REMYA/ B DANCE , FP 03/01/16 2323 , 00151200632BBFZGMF</t>
  </si>
  <si>
    <t>bharathanatyam</t>
  </si>
  <si>
    <t>'VASANTH , ANU CHENDA DEC , FP 03/01/16 2007 , 644207957002301001</t>
  </si>
  <si>
    <t>'NAIR PK , KIRAN TABLA , FP 04/01/16 1038 , RP4679966193495300</t>
  </si>
  <si>
    <t>Kiran</t>
  </si>
  <si>
    <t>'RAMANADAPOULLE , 2206ME , FP 04/01/16 0138 , 100000000174925754</t>
  </si>
  <si>
    <t>'P SATHYAVRATHAN , MEMBERSHIP , FP 04/01/16 0312 , 100000000175126640</t>
  </si>
  <si>
    <t>'GOMEZ R , 2099ME , FP 04/01/16 0411 , RP4671164376375500</t>
  </si>
  <si>
    <t>'SANKAR S , DANCE GRP B RESHMA, FP 03/01/16 1720 , RP4679966155632800</t>
  </si>
  <si>
    <t>'JAYACHANDRA CK , AVARMA-KBD-DEC15 , FP 03/01/16 2029 , RP4679966163779800</t>
  </si>
  <si>
    <t>'D MADAN , KB CLASS DENNISON , FP 03/01/16 1820 , 300000000180131666</t>
  </si>
  <si>
    <t>Dennyson</t>
  </si>
  <si>
    <t>'RAWTHER NA , 2195ME , FP 05/01/16 0119 , RP4671164376834300</t>
  </si>
  <si>
    <t>'UNNIKRISHNA MENO , NANDUMUSIC TO DEC , FP 05/01/16 0826 , RP4679966266525200</t>
  </si>
  <si>
    <t>Swaroop (Nandu)</t>
  </si>
  <si>
    <t>'MS VIJAYASREE VIJA, VINAYSAJEER/CHENDA, FP 11/01/16 1502 , FO1601111500000542</t>
  </si>
  <si>
    <t>'B PATEL , MEHAK/B DANCE , FP 09/01/16 1120 , 100000000176221273</t>
  </si>
  <si>
    <t>'DEEPA BALACHANDRAN, SANAJANA B DANCEJA, FP 09/01/16 0918 , 760060342100</t>
  </si>
  <si>
    <t>'RAJAN R , NO REF , FP 12/01/16 0114 , RP4672463905172000</t>
  </si>
  <si>
    <t>'PATROS D AND DM , SIENNA NATHANJAMES, FP 12/01/16 1759 , 468706609571211001</t>
  </si>
  <si>
    <t>James</t>
  </si>
  <si>
    <t>JANAR NAIR G , MUJEEB , FP 12/01/16 1110 , 649186110111211001 - £40 : £10-2015 &amp; £30 2016)</t>
  </si>
  <si>
    <t>mujeeb</t>
  </si>
  <si>
    <t>'CALL REF NO:0558 , VINODKUMAR SUKUMAR, FP 12/01/16 10 , 42225603071092000N</t>
  </si>
  <si>
    <t>'NONREF , RGHBCSI18438362 , FREDIN XAVIER , . , CHAPS TFR</t>
  </si>
  <si>
    <t>'KABALIAS TERENCE , 2201ME , FP 15/01/16 0039 , FP16014O48972556</t>
  </si>
  <si>
    <t>'BHASKARAN SUGESHE , 2233ME , FP 15/01/16 0042 , FP16014O48994600</t>
  </si>
  <si>
    <t>'RAMAKRISHNAN BINU , M508RB , FP 15/01/16 0046 , FP16014O49028806</t>
  </si>
  <si>
    <t>'VINCENT JOSE , VINCENT , FP 15/01/16 0104 , FP16014O49091694</t>
  </si>
  <si>
    <t>'CHELLAPPAKURUP R , 2058ME , FP 15/01/16 0126 , RP4670962438843100</t>
  </si>
  <si>
    <t>'MANOJ M , M528MM , FP 15/01/16 0133 , RP4671164381556800</t>
  </si>
  <si>
    <t>'SASIDHARAN T.G. , 2264ME , FP 15/01/16 0133 , RP4671164381592000</t>
  </si>
  <si>
    <t>'GANGADHARAN SK , 2002ME , FP 15/01/16 0133 , RP4671164381645300</t>
  </si>
  <si>
    <t>'SOMAR + KEERTHY , 2010ME , FP 15/01/16 0133 , RP4671164381668800</t>
  </si>
  <si>
    <t>'ROBERT A + D , 2163ME , FP 15/01/16 0133 , RP4671164381707800</t>
  </si>
  <si>
    <t>'UNNIKRISHNA MENO , M636MS , FP 15/01/16 0133 , RP4671164382176100</t>
  </si>
  <si>
    <t>'MR + MRS NISHANT , 2128ME , FP 15/01/16 0133 , RP4671164382225100</t>
  </si>
  <si>
    <t>'JAYACHANDR A , M623JA , FP 15/01/16 0133 , RP4671164382263800</t>
  </si>
  <si>
    <t>'PADMAN S , M545PJ , FP 15/01/16 0122 , RP4672463906051100</t>
  </si>
  <si>
    <t>'MOHAMED IBRAHIM , 2023ME , FP 15/01/16 0046 , 00151250632BBDHKGW</t>
  </si>
  <si>
    <t>'PILLAI V K , 2035ME , FP 15/01/16 0209 , 0235934464324101SO</t>
  </si>
  <si>
    <t>'PILLAI , 2180ME , FP 15/01/16 0047 , 100000000177022045</t>
  </si>
  <si>
    <t>'SANTHASEEL.B , 2196ME , FP 15/01/16 0237 , 1933528264324103SO</t>
  </si>
  <si>
    <t>'AJITH , M564AK , FP 15/01/16 0103 , 200000000177017109</t>
  </si>
  <si>
    <t>'VARGHESE P , M584GB , FP 15/01/16 0315 , 28023023385716000R, VARGHESE P</t>
  </si>
  <si>
    <t>'DARAM Y LVH F , M707DY , FP 15/01/16 0050 , 300000000182415254</t>
  </si>
  <si>
    <t>'NAIR K P P , 2078ME , FP 15/01/16 0209 , 3010464464324101SO</t>
  </si>
  <si>
    <t>'PILLAI M H77 F , 2288ME , FP 15/01/16 0127 , 400000000183582201</t>
  </si>
  <si>
    <t>'MALIY K , M518BM , FP 15/01/16 0209 , 4032244464324101SO</t>
  </si>
  <si>
    <t>'GANGADHARAN S AND S , M703GS , FP 15/01/16 0247 , 45023140195425000R, GANGADHARAN S AND S</t>
  </si>
  <si>
    <t>'PANICKER , M580PM , FP 15/01/16 0047 , 600000000178496388</t>
  </si>
  <si>
    <t>'KUMAR V LVW F , M624KM , FP 15/01/16 0113 , 600000000178551150</t>
  </si>
  <si>
    <t>'THO MU AND MATHE , 2296ME , FP 15/01/16 0220 , 8901096064324102SO</t>
  </si>
  <si>
    <t>'SURESH SUBHADRA , 2193ME , FP 15/01/16 0046 , FP16014O49028809</t>
  </si>
  <si>
    <t>'NAIR VG , M505NV , FP 15/01/16 0133 , RP4671164381534100</t>
  </si>
  <si>
    <t>'PILLAI H+ S+ SH , 2040ME , FP 15/01/16 0133 , RP4671164381562600</t>
  </si>
  <si>
    <t>'MANCHERY+ NANDAN , 2181ME , FP 15/01/16 0133 , RP4671164381596500</t>
  </si>
  <si>
    <t>'PILLAI S , 2042ME , FP 15/01/16 0133 , RP4671164381614900</t>
  </si>
  <si>
    <t>'BHASKARAN SURA , 2161ME , FP 15/01/16 0133 , RP4671164381670100</t>
  </si>
  <si>
    <t>'SUBHASH A+S BBA , 2144ME , FP 15/01/16 0133 , RP4671164381715200</t>
  </si>
  <si>
    <t>'PILLAI L BBA , 2047ME , FP 15/01/16 0134 , RP4671164382264300</t>
  </si>
  <si>
    <t>'NIZAM M BBA , 2234ME , FP 15/01/16 0134 , RP4671164382303600</t>
  </si>
  <si>
    <t>'SASIDHARAN P , 2317ME , FP 15/01/16 0119 , RP4671263808333400</t>
  </si>
  <si>
    <t>'KARUNAKARAN+SALI , 2004ME , FP 15/01/16 0122 , RP4672463906088200</t>
  </si>
  <si>
    <t>'KUMAR S+A , 2141ME , FP 15/01/16 0124 , RP4672763540965300</t>
  </si>
  <si>
    <t>'MADHAVAN S NRI , 2239ME , FP 15/01/16 0147 , RP4673363638719700</t>
  </si>
  <si>
    <t>'BRUNO FRANCIS , 2171ME , FP 15/01/16 0107 , 00151747632BBBYWPK</t>
  </si>
  <si>
    <t>'THULASIDAS R , M591TV , FP 15/01/16 0211 , 0278244264324107SO</t>
  </si>
  <si>
    <t>'POOVAMNILKUNNATHIL, 2525ME , FP 15/01/16 0320 , 04023048494847000R, POOVAMNILKUNNATHIL</t>
  </si>
  <si>
    <t>'PILLAI , M531PA , FP 15/01/16 0047 , 100000000177022066</t>
  </si>
  <si>
    <t>'VIJAYKUMAR K S32 F, 2090ME , FP 15/01/16 0131 , 100000000177111543</t>
  </si>
  <si>
    <t>'EANGOOR , 2328ME , FP 15/01/16 0218 , 1844084264324105SO</t>
  </si>
  <si>
    <t>'PILLAI B B3H F , M652PB , FP 15/01/16 0047 , 200000000176980344</t>
  </si>
  <si>
    <t>'M520NR , FP 15/01/16 0103 , 200000000177018351</t>
  </si>
  <si>
    <t>'JOSE B JOK F , M525JB , FP 15/01/16 0127 , 200000000177061149</t>
  </si>
  <si>
    <t>'PILLAI S AND S , 2032ME , FP 15/01/16 0219 , 2403585064324102SO</t>
  </si>
  <si>
    <t>'SUKUMARAN V 09T F , M567SV , FP 15/01/16 0127 , 300000000182487082</t>
  </si>
  <si>
    <t>'NAIR KJ AND S , 2183ME , FP 15/01/16 0217 , 3264691564324115SO</t>
  </si>
  <si>
    <t>'PERRINCHE R B3H F , M708PR , FP 15/01/16 0105 , 400000000183543071</t>
  </si>
  <si>
    <t>'ANTONY K S6N F , 2156ME , FP 15/01/16 0126 , 400000000183579583</t>
  </si>
  <si>
    <t>'PARAPURATH F. , A402PF , FP 15/01/16 0131 , 400000000183590741</t>
  </si>
  <si>
    <t>'NICKY BOY JULIANUS, M573JN , FP 15/01/16 1240 , 400000000183676118, M573JN</t>
  </si>
  <si>
    <t>'SANTOSH M , 2197ME , FP 15/01/16 0209 , 4773684464324101SO</t>
  </si>
  <si>
    <t>'MATHEW JOSEPH , M577JM , FP 15/01/16 1240 , 500000000178934714, M577JM</t>
  </si>
  <si>
    <t>'GEORGE J AND S , M538GJ , FP 15/01/16 0217 , 6269983064324102SO</t>
  </si>
  <si>
    <t>'SECURITY AND S , M500MV , FP 15/01/16 0215 , 6588166164324105SO</t>
  </si>
  <si>
    <t>'VAMADEVAN M AND S , M629VM/MEMBERSHIP , FP 15/01/16 0217 , 9534083064324102SO</t>
  </si>
  <si>
    <t>'FERNANDEZ JOHN , M625FR , FP 15/01/16 0037 , FP16014O48947044</t>
  </si>
  <si>
    <t>'ASOKAN RADHA , 227OME , FP 15/01/16 0041 , FP16014O48988101</t>
  </si>
  <si>
    <t>'PETER MERVIN , M619PM , FP 15/01/16 0058 , FP16014O49006363</t>
  </si>
  <si>
    <t>'VELU ANIL , 2136ME , FP 15/01/16 0047 , FP16014O49036607</t>
  </si>
  <si>
    <t>'TRAVA LTD T/AS A , M403PR , FP 15/01/16 0125 , RP4670962438806600</t>
  </si>
  <si>
    <t>'GOPINATHAN K , 2043ME , FP 15/01/16 0133 , RP4671164381536200</t>
  </si>
  <si>
    <t>'N SURESHLAL , 2106ME , FP 15/01/16 0133 , RP4671164381572900</t>
  </si>
  <si>
    <t>'SURISH V , M5635V , FP 15/01/16 0133 , RP4671164381600900</t>
  </si>
  <si>
    <t>'SRILAL G , 2103ME , FP 15/01/16 0133 , RP4671164381631700</t>
  </si>
  <si>
    <t>'NAIR H , 2085ME , FP 15/01/16 0133 , RP4671164381652900</t>
  </si>
  <si>
    <t>'VELAYUDHAN J , 2011ME , FP 15/01/16 0133 , RP4671164381676900</t>
  </si>
  <si>
    <t>'PILLAI M , M , FP 15/01/16 0133 , RP4671164381701000</t>
  </si>
  <si>
    <t>'NAIR KR , 2148ME , FP 15/01/16 0133 , RP4671164381719900</t>
  </si>
  <si>
    <t>'VASU S , 2179ME , FP 15/01/16 0133 , RP4671164382267000</t>
  </si>
  <si>
    <t>'KATTIL PEEDIKAKK , M406PL , FP 15/01/16 0133 , RP4671164382306100</t>
  </si>
  <si>
    <t>'NAIR V , M635NV , FP 15/01/16 0122 , RP4671364579777200</t>
  </si>
  <si>
    <t>'AZAD S , 2235ME , FP 15/01/16 0121 , RP4672463905889600</t>
  </si>
  <si>
    <t>'JOHN M+M BBA , M546JM , FP 15/01/16 0121 , RP4672463906731100</t>
  </si>
  <si>
    <t>'THAMPI SANTHA R , M615TR , FP 15/01/16 0128 , RP4673162863743200</t>
  </si>
  <si>
    <t>'SREEKUMAR S , 2286ME , FP 15/01/16 0147 , RP4673363638845200</t>
  </si>
  <si>
    <t>'BENNY MADAN , M582MB , FP 15/01/16 0011 , 00151152632BBFPYVG</t>
  </si>
  <si>
    <t>'PARAMESWARAN PILLA, 2149ME , FP 15/01/16 0027 , 00151200632BBGBCXJ</t>
  </si>
  <si>
    <t>'JOHN GURUDAS , M632GJ , FP 15/01/16 0019 , 00152043632BBCRPCL</t>
  </si>
  <si>
    <t>'DEVARAJAN BALRAJ , 2176ME , FP 15/01/16 0105 , 00157738632BBJYJSD</t>
  </si>
  <si>
    <t>'2017ME , FP 15/01/16 0055 , 100000000177041807</t>
  </si>
  <si>
    <t>'KOHLI G DJ7 F , M665GK , FP 15/01/16 0052 , 200000000176992738</t>
  </si>
  <si>
    <t>'YESUD G , 2215ME , FP 15/01/16 0212 , 2295273564324101SO</t>
  </si>
  <si>
    <t>'PREM LIMITED , 2018ME , FP 15/01/16 0207 , 2965756064324104SO</t>
  </si>
  <si>
    <t>'RAMAKRISHNA R DIDF, M661RR , FP 15/01/16 0104 , 300000000182444403</t>
  </si>
  <si>
    <t>'RAGHAVEN S OXE M , 2135ME , FP 15/01/16 0127 , 300000000182487086</t>
  </si>
  <si>
    <t>'SADASIVAN , 2189ME , FP 15/01/16 0050 , 500000000178768234</t>
  </si>
  <si>
    <t>'JOSEPH J KUB F , M646JJ , FP 15/01/16 0127 , 500000000178840660</t>
  </si>
  <si>
    <t>'DIVYARANI A 6Z3 F , M621PD , FP 15/01/16 0052 , 600000000178508765</t>
  </si>
  <si>
    <t>'TALSAIVALA M , 2322ME , FP 15/01/16 0215 , 7466091074324101SO</t>
  </si>
  <si>
    <t>'RAMAN AND RAJESH , RAJESH RAMAN , FP 15/01/16 0212 , 8954335264324107SO</t>
  </si>
  <si>
    <t>'HENRY P , M547HP , FP 15/01/16 0209 , 9663074464324101SO</t>
  </si>
  <si>
    <t>'ASLAM HABEEB , M524HA , FP 15/01/16 0037 , FP16014O48957297</t>
  </si>
  <si>
    <t>'ANTHONY BELVIN , 2082ME , FP 15/01/16 0041 , FP16014O48990010</t>
  </si>
  <si>
    <t>'SUKUMARAN MOHAN , M626SM , FP 15/01/16 0045 , FP16014O49022951</t>
  </si>
  <si>
    <t>'AVUNHIPURATH AFSAL, M614AA , FP 15/01/16 0100 , FP16014O49038941</t>
  </si>
  <si>
    <t>'DASAN MKK+V , 2186ME , FP 15/01/16 0134 , RP4671064196929600</t>
  </si>
  <si>
    <t>'KESAVAN S FPO , 2133ME , FP 15/01/16 0133 , RP4671164381583900</t>
  </si>
  <si>
    <t>'SUKUMARAN SUGATH , 2266ME , FP 15/01/16 0133 , RP4671164381603700</t>
  </si>
  <si>
    <t>'GOBINATHAN B , 2075ME , FP 15/01/16 0133 , RP4671164381681500</t>
  </si>
  <si>
    <t>'DHARMASEELAN J , 2138ME , FP 15/01/16 0133 , RP4671164381706300</t>
  </si>
  <si>
    <t>'RAMAKRISHNAN K+S , 2057ME , FP 15/01/16 0133 , RP4671164381727000</t>
  </si>
  <si>
    <t>'JOSEPH S , 2167ME , FP 15/01/16 0134 , RP4671164382215200</t>
  </si>
  <si>
    <t>'JOSEPH S , 2329ME , FP 15/01/16 0134 , RP4671164382243800</t>
  </si>
  <si>
    <t>'PANICKER J , 2229ME , FP 15/01/16 0122 , RP4671364579910200</t>
  </si>
  <si>
    <t>'ARANHA LJ , 2278ME , FP 15/01/16 0122 , RP4672463906194400</t>
  </si>
  <si>
    <t>'MENON KB , 2191ME , FP 15/01/16 0118 , RP4672862594086700</t>
  </si>
  <si>
    <t>'NARAYANAN SUDEVAN , 2247ME , FP 15/01/16 0027 , 00151200632BBGBCXP</t>
  </si>
  <si>
    <t>'HARISH SUKUMARAN , 2121ME , FP 15/01/16 0051 , 00151582632BBCTSFK</t>
  </si>
  <si>
    <t>'SAHADEVA , 219OME , FP 15/01/16 0208 , 0943056064324112SO</t>
  </si>
  <si>
    <t>'SHAJI D S24 F , 2009ME , FP 15/01/16 0114 , 100000000177077669</t>
  </si>
  <si>
    <t>'ARUN L BXK F , M559AP , FP 15/01/16 0127 , 100000000177102156</t>
  </si>
  <si>
    <t>'BHASKARAN S , M533BS , FP 15/01/16 0219 , 1595795064324102SO</t>
  </si>
  <si>
    <t>'JOHN , M560JJ , FP 15/01/16 0053 , 200000000176994797</t>
  </si>
  <si>
    <t>'SATHIADAS S Z9L F , 2276ME , FP 15/01/16 0116 , 200000000177039887</t>
  </si>
  <si>
    <t>'VIDYADHARAN , 2048ME , FP 15/01/16 0047 , 300000000182406439</t>
  </si>
  <si>
    <t>'RICHARD F CIO F , M532RF , FP 15/01/16 0127 , 300000000182487093</t>
  </si>
  <si>
    <t>'MAHROOF P AND S , 2300ME , FP 15/01/16 0211 , 3159814264324107SO</t>
  </si>
  <si>
    <t>'PILLAI B AND SB , 2060ME , FP 15/01/16 0209 , 3584374464324101SO</t>
  </si>
  <si>
    <t>'SATHYASEELA , M720SS , FP 15/01/16 0221 , 4620879064324102SO</t>
  </si>
  <si>
    <t>'DINESAN C S2V F , 2212ME , FP 15/01/16 0055 , 500000000178779686</t>
  </si>
  <si>
    <t>'KAVUNGAL M DJ0F , M705MN , FP 15/01/16 0127 , 500000000178840664</t>
  </si>
  <si>
    <t>'VARGHESE , 2056ME , FP 15/01/16 0047 , 600000000178496356</t>
  </si>
  <si>
    <t>'RAMASWAMY AND PRAKAS , 2297ME , FP 15/01/16 0218 , 6703919364324113SO</t>
  </si>
  <si>
    <t>'DAMODHARAN S AND S , 2225ME , FP 15/01/16 0209 , 9673074464324101SO</t>
  </si>
  <si>
    <t>'SREEDHARAN MOHAN , M585SM , FP 15/01/16 0057 , FP16014O48993242</t>
  </si>
  <si>
    <t>'VISWANATHAN S , 2302ME , FP 15/01/16 0127 , RP4651481184015600</t>
  </si>
  <si>
    <t>'STIBU D , M576SD , FP 15/01/16 0117 , RP4670364117415500</t>
  </si>
  <si>
    <t>'VINAYAN A , 2134ME , FP 15/01/16 0134 , RP4671064196965600</t>
  </si>
  <si>
    <t>'VASUDEVAN N+S , 2246ME , FP 15/01/16 0133 , RP4671164381520000</t>
  </si>
  <si>
    <t>'KADAVY G P , M556GK , FP 15/01/16 0133 , RP4671164381553600</t>
  </si>
  <si>
    <t>'VISWANATHAN S , 2162ME , FP 15/01/16 0133 , RP4671164381612700</t>
  </si>
  <si>
    <t>'BAHULEYAN V , 2069ME , FP 15/01/16 0133 , RP4671164381665800</t>
  </si>
  <si>
    <t>'FRANCIS KT , NO REF , FP 15/01/16 0133 , RP4671164381683300</t>
  </si>
  <si>
    <t>'KOSHY A , M649KA , FP 15/01/16 0133 , RP4671164381707100</t>
  </si>
  <si>
    <t>'GEORGE J + R , M572GJ , FP 15/01/16 0133 , RP4671164381730400</t>
  </si>
  <si>
    <t>'GOPAKUMAR S , 2068ME , FP 15/01/16 0134 , RP4671164382217100</t>
  </si>
  <si>
    <t>'BEN GR+A PLF , M647GB , FP 15/01/16 0133 , RP4671164382296800</t>
  </si>
  <si>
    <t>'BALACHANDRAN B , M578BB , FP 15/01/16 0133 , RP4671164382313400</t>
  </si>
  <si>
    <t>'P R PILLAI BIJU , M541PB , FP 15/01/16 0122 , RP4671364580050200</t>
  </si>
  <si>
    <t>'VIJAYAN K , M634VK , FP 15/01/16 0122 , RP4672463906211300</t>
  </si>
  <si>
    <t>'KURIEN T , M620KT , FP 15/01/16 0118 , RP4672862594227600</t>
  </si>
  <si>
    <t>'TROWSDALE S , M587TS , FP 15/01/16 0139 , RP4673264219063600</t>
  </si>
  <si>
    <t>'VISWANATHA GR FA , M548VS , FP 15/01/16 0147 , RP4673363638965400</t>
  </si>
  <si>
    <t>'SINDHU FRANCIS , M586F5 , FP 15/01/16 0026 , 00151200632BBGBCHF</t>
  </si>
  <si>
    <t>'BIJU NADESAN , 2283ME , FP 15/01/16 0027 , 00151200632BBGBCTT</t>
  </si>
  <si>
    <t>'NAIR S D , 2137ME , FP 15/01/16 0219 , 0341899364324113SO</t>
  </si>
  <si>
    <t>'NAIR , 2323ME , FP 15/01/16 0530 , 0805107064324102SO</t>
  </si>
  <si>
    <t>'2298ME , FP 15/01/16 0055 , 200000000177000025</t>
  </si>
  <si>
    <t>'BABURAJ K AND R , M526BK , FP 15/01/16 0210 , 2078571264324107SO</t>
  </si>
  <si>
    <t>'BHASI PK , 2020ME , FP 15/01/16 0217 , 2990280564324115SO</t>
  </si>
  <si>
    <t>'VASU , 2312ME , FP 15/01/16 0047 , 300000000182406449</t>
  </si>
  <si>
    <t>'GEORGE S O15 F , 2284ME , FP 15/01/16 0127 , 300000000182487097</t>
  </si>
  <si>
    <t>'MATHEW A LVW F , M555MA , FP 15/01/16 0114 , 400000000183557078</t>
  </si>
  <si>
    <t>'MADHAVAN G B3H F , M702MG , FP 15/01/16 0127 , 400000000183582199</t>
  </si>
  <si>
    <t>'JAYASEELAN , 2303ME , FP 15/01/16 0047 , 600000000178496373</t>
  </si>
  <si>
    <t>'KUMARAN R S1D F , 2087ME , FP 15/01/16 0108 , 600000000178543778</t>
  </si>
  <si>
    <t>'VIPINACHND S , 2111ME , FP 15/01/16 0219 , 8269495064324102SO</t>
  </si>
  <si>
    <t>600138 15JAN 1350 - £ 830 (kh hire kca 100, khhire baiju santha 200, fs natarajan, telungu kh hire 400, kh hire niroshan30)</t>
  </si>
  <si>
    <t xml:space="preserve">KCA </t>
  </si>
  <si>
    <t>Baiju santhaseelan</t>
  </si>
  <si>
    <t>FS natarajan</t>
  </si>
  <si>
    <t>telungu association TDF</t>
  </si>
  <si>
    <t>Niroshan</t>
  </si>
  <si>
    <t>'REF M628VR , RGHBCSI18441866 , R VINODBABU , . , CHAPS TFR</t>
  </si>
  <si>
    <t>'REF M501XF , RGHBCSI18441869 , FREDIN XAVIER , . , CHAPS TFR</t>
  </si>
  <si>
    <t>'NARAYANAN D , M530ND</t>
  </si>
  <si>
    <t>'KOCHUVILA/ ADGD , M565KR</t>
  </si>
  <si>
    <t>'R HARISH , HALL HIRE 16TH JAN, FP 16/01/16 1732 , 200000000177298019</t>
  </si>
  <si>
    <t>'VELAY AND ROBI , AMAL MRITHAGHAM , FP 17/01/16 0013 , 952732943100711001</t>
  </si>
  <si>
    <t>'SUDHARSANAN D S0GF, 2164ME , FP 18/01/16 0049 , 500000000179237614</t>
  </si>
  <si>
    <t>'SUDHEER S B3H F , M651MS , FP 18/01/16 0019 , 100000000177430757</t>
  </si>
  <si>
    <t>'XLN TELECOM , 4273448 11758111</t>
  </si>
  <si>
    <t>'B RAJAN , MRS AND MR RAJAN , FP 19/01/16 0050 , 300000000183031331</t>
  </si>
  <si>
    <t>'M GOPALARUBAN , KB THANUSAN , FP 19/01/16 0905 , 500000000179430181</t>
  </si>
  <si>
    <t>thanusan</t>
  </si>
  <si>
    <t>'600138 19JAN 1503</t>
  </si>
  <si>
    <t>fs udayan</t>
  </si>
  <si>
    <t>'600718 19JAN 1456</t>
  </si>
  <si>
    <t>'600718 19JAN 1458</t>
  </si>
  <si>
    <t>'SREEDHARAN S , SREEJITH/PRAVEEN</t>
  </si>
  <si>
    <t>'SREEDHARAN S , SREEJITH/AKILAN</t>
  </si>
  <si>
    <t>'SREEDHARAN S , SREEJIT/UKMCL RENT</t>
  </si>
  <si>
    <t>'001141</t>
  </si>
  <si>
    <t>DBS check</t>
  </si>
  <si>
    <t>'F YESUDAS , KB FINLEY AND FIONA , FP 25/01/16 0742 , 100000000178628684</t>
  </si>
  <si>
    <t>finnly francis</t>
  </si>
  <si>
    <t>'RAM GADHVI , GOPIKA KB , FP 24/01/16 1206 , 00151024632BBFCKBM</t>
  </si>
  <si>
    <t>gopika</t>
  </si>
  <si>
    <t>'JAYKISHAN PATEL , M KHUSHI B DANCE , FP 25/01/16 0022 , 00156381632BBGVXSD</t>
  </si>
  <si>
    <t>'001143</t>
  </si>
  <si>
    <t>vinod tax pay</t>
  </si>
  <si>
    <t>'S DIVAKAR , MEENAKSHI - JAN 16, FP 28/01/16 1044 , 400000000185755315</t>
  </si>
  <si>
    <t>'MRS KALAIVANEE KAN, ZEST KB CLASS , FP 29/01/16 0953 , 04095330458205000N, ZEST KB CLASS</t>
  </si>
  <si>
    <t>Reciepts</t>
  </si>
  <si>
    <t>Opening Balance 16</t>
  </si>
  <si>
    <t>Closing Balance 16</t>
  </si>
  <si>
    <t>'600718-43073952</t>
  </si>
  <si>
    <t>'600718-43073953</t>
  </si>
  <si>
    <t>'600718-43073954</t>
  </si>
  <si>
    <t>'600718-43073955</t>
  </si>
  <si>
    <t>'600718-43073956</t>
  </si>
  <si>
    <t>'600718-43073957</t>
  </si>
  <si>
    <t>'600718-43073958</t>
  </si>
  <si>
    <t>'600718-43073959</t>
  </si>
  <si>
    <t>'600718-43073960</t>
  </si>
  <si>
    <t>'600718-43073961</t>
  </si>
  <si>
    <t>'600718-43073962</t>
  </si>
  <si>
    <t>'600718-43073963</t>
  </si>
  <si>
    <t>'600718-43073964</t>
  </si>
  <si>
    <t>'600718-43073965</t>
  </si>
  <si>
    <t>'600718-43073966</t>
  </si>
  <si>
    <t>'600718-43073967</t>
  </si>
  <si>
    <t>'600718-43073968</t>
  </si>
  <si>
    <t>'600718-43073969</t>
  </si>
  <si>
    <t>'600718-43073970</t>
  </si>
  <si>
    <t>'600718-43073971</t>
  </si>
  <si>
    <t>'600718-43073972</t>
  </si>
  <si>
    <t>'600718-43073973</t>
  </si>
  <si>
    <t>'600718-43073974</t>
  </si>
  <si>
    <t>'600718-43073975</t>
  </si>
  <si>
    <t>'600718-43073976</t>
  </si>
  <si>
    <t>'600718-43073977</t>
  </si>
  <si>
    <t>'600718-43073978</t>
  </si>
  <si>
    <t>'600718-43073979</t>
  </si>
  <si>
    <t>'600718-43073980</t>
  </si>
  <si>
    <t>'600718-43073981</t>
  </si>
  <si>
    <t>'600718-43073982</t>
  </si>
  <si>
    <t>'600718-43073983</t>
  </si>
  <si>
    <t>'600718-43073984</t>
  </si>
  <si>
    <t>'600718-43073985</t>
  </si>
  <si>
    <t>'600718-43073986</t>
  </si>
  <si>
    <t>'600718-43073987</t>
  </si>
  <si>
    <t>'600718-43073988</t>
  </si>
  <si>
    <t>'600718-43073989</t>
  </si>
  <si>
    <t>'600718-43073990</t>
  </si>
  <si>
    <t>'600718-43073991</t>
  </si>
  <si>
    <t>'600718-43073992</t>
  </si>
  <si>
    <t>'600718-43073993</t>
  </si>
  <si>
    <t>'600718-43073994</t>
  </si>
  <si>
    <t>'600718-43073995</t>
  </si>
  <si>
    <t>'600718-43073996</t>
  </si>
  <si>
    <t>'600718-43073997</t>
  </si>
  <si>
    <t>'600718-43073998</t>
  </si>
  <si>
    <t>'600718-43073999</t>
  </si>
  <si>
    <t>'600718-43074000</t>
  </si>
  <si>
    <t>'600718-43074001</t>
  </si>
  <si>
    <t>'600718-43074002</t>
  </si>
  <si>
    <t>'600718-43074003</t>
  </si>
  <si>
    <t>'600718-43074004</t>
  </si>
  <si>
    <t>'600718-43074005</t>
  </si>
  <si>
    <t>'600718-43074006</t>
  </si>
  <si>
    <t>'600718-43074007</t>
  </si>
  <si>
    <t>'600718-43074008</t>
  </si>
  <si>
    <t>'600718-43074009</t>
  </si>
  <si>
    <t>'600718-43074010</t>
  </si>
  <si>
    <t>'600718-43074011</t>
  </si>
  <si>
    <t>'600718-43074012</t>
  </si>
  <si>
    <t>'600718-43074013</t>
  </si>
  <si>
    <t>'600718-43074014</t>
  </si>
  <si>
    <t>'600718-43074015</t>
  </si>
  <si>
    <t>'600718-43074016</t>
  </si>
  <si>
    <t>'600718-43074017</t>
  </si>
  <si>
    <t>'600718-43074018</t>
  </si>
  <si>
    <t>'600718-43074019</t>
  </si>
  <si>
    <t>'600718-43074020</t>
  </si>
  <si>
    <t>'600718-43074021</t>
  </si>
  <si>
    <t>'600718-43074022</t>
  </si>
  <si>
    <t>'600718-43074023</t>
  </si>
  <si>
    <t>'600718-43074024</t>
  </si>
  <si>
    <t>'600718-43074025</t>
  </si>
  <si>
    <t>'600718-43074026</t>
  </si>
  <si>
    <t>'600718-43074027</t>
  </si>
  <si>
    <t>'600718-43074028</t>
  </si>
  <si>
    <t>'600718-43074029</t>
  </si>
  <si>
    <t>'600718-43074030</t>
  </si>
  <si>
    <t>'600718-43074031</t>
  </si>
  <si>
    <t>'600718-43074032</t>
  </si>
  <si>
    <t>'600718-43074033</t>
  </si>
  <si>
    <t>'600718-43074034</t>
  </si>
  <si>
    <t>'600718-43074035</t>
  </si>
  <si>
    <t>'600718-43074036</t>
  </si>
  <si>
    <t>'600718-43074037</t>
  </si>
  <si>
    <t>'600718-43074038</t>
  </si>
  <si>
    <t>'600718-43074039</t>
  </si>
  <si>
    <t>'600718-43074040</t>
  </si>
  <si>
    <t>'600718-43074041</t>
  </si>
  <si>
    <t>'600718-43074042</t>
  </si>
  <si>
    <t>'600718-43074043</t>
  </si>
  <si>
    <t>'600718-43074044</t>
  </si>
  <si>
    <t>'600718-43074045</t>
  </si>
  <si>
    <t>'600718-43074046</t>
  </si>
  <si>
    <t>'600718-43074047</t>
  </si>
  <si>
    <t>'600718-43074048</t>
  </si>
  <si>
    <t>'600718-43074049</t>
  </si>
  <si>
    <t>'600718-43074050</t>
  </si>
  <si>
    <t>'600718-43074051</t>
  </si>
  <si>
    <t>'600718-43074052</t>
  </si>
  <si>
    <t>'600718-43074053</t>
  </si>
  <si>
    <t>'600718-43074054</t>
  </si>
  <si>
    <t>'600718-43074055</t>
  </si>
  <si>
    <t>'600718-43074056</t>
  </si>
  <si>
    <t>'600718-43074057</t>
  </si>
  <si>
    <t>'600718-43074058</t>
  </si>
  <si>
    <t>'600718-43074059</t>
  </si>
  <si>
    <t>'600718-43074060</t>
  </si>
  <si>
    <t>'600718-43074061</t>
  </si>
  <si>
    <t>'600718-43074062</t>
  </si>
  <si>
    <t>'600718-43074063</t>
  </si>
  <si>
    <t>'600718-43074064</t>
  </si>
  <si>
    <t>'600718-43074065</t>
  </si>
  <si>
    <t>'600718-43074066</t>
  </si>
  <si>
    <t>'600718-43074067</t>
  </si>
  <si>
    <t>'600718-43074068</t>
  </si>
  <si>
    <t>'600718-43074069</t>
  </si>
  <si>
    <t>'600718-43074070</t>
  </si>
  <si>
    <t>'600718-43074071</t>
  </si>
  <si>
    <t>'600718-43074072</t>
  </si>
  <si>
    <t>'600718-43074073</t>
  </si>
  <si>
    <t>'600718-43074074</t>
  </si>
  <si>
    <t>'600718-43074075</t>
  </si>
  <si>
    <t>'600718-43074076</t>
  </si>
  <si>
    <t>'600718-43074077</t>
  </si>
  <si>
    <t>'600718-43074078</t>
  </si>
  <si>
    <t>'600718-43074079</t>
  </si>
  <si>
    <t>'600718-43074080</t>
  </si>
  <si>
    <t>'600718-43074081</t>
  </si>
  <si>
    <t>'600718-43074082</t>
  </si>
  <si>
    <t>'600718-43074083</t>
  </si>
  <si>
    <t>'600718-43074084</t>
  </si>
  <si>
    <t>'600718-43074085</t>
  </si>
  <si>
    <t>'600718-43074086</t>
  </si>
  <si>
    <t>'600718-43074087</t>
  </si>
  <si>
    <t>'600718-43074088</t>
  </si>
  <si>
    <t>'600718-43074089</t>
  </si>
  <si>
    <t>'600718-43074090</t>
  </si>
  <si>
    <t>'600718-43074091</t>
  </si>
  <si>
    <t>'600718-43074092</t>
  </si>
  <si>
    <t>'600718-43074093</t>
  </si>
  <si>
    <t>'600718-43074094</t>
  </si>
  <si>
    <t>'600718-43074095</t>
  </si>
  <si>
    <t>'600718-43074096</t>
  </si>
  <si>
    <t>'600718-43074097</t>
  </si>
  <si>
    <t>'600718-43074098</t>
  </si>
  <si>
    <t>'600718-43074099</t>
  </si>
  <si>
    <t>'600718-43074100</t>
  </si>
  <si>
    <t>'600718-43074101</t>
  </si>
  <si>
    <t>'600718-43074102</t>
  </si>
  <si>
    <t>'600718-43074103</t>
  </si>
  <si>
    <t>'600718-43074104</t>
  </si>
  <si>
    <t>'600718-43074105</t>
  </si>
  <si>
    <t>'600718-43074106</t>
  </si>
  <si>
    <t>'600718-43074107</t>
  </si>
  <si>
    <t>'600718-43074108</t>
  </si>
  <si>
    <t>'600718-43074109</t>
  </si>
  <si>
    <t>'600718-43074110</t>
  </si>
  <si>
    <t>'600718-43074111</t>
  </si>
  <si>
    <t>'600718-43074112</t>
  </si>
  <si>
    <t>'600718-43074113</t>
  </si>
  <si>
    <t>'600718-43074114</t>
  </si>
  <si>
    <t>'600718-43074115</t>
  </si>
  <si>
    <t>'600718-43074116</t>
  </si>
  <si>
    <t>'600718-43074117</t>
  </si>
  <si>
    <t>'600718-43074118</t>
  </si>
  <si>
    <t>'600718-43074119</t>
  </si>
  <si>
    <t>'600718-43074120</t>
  </si>
  <si>
    <t>'600718-43074121</t>
  </si>
  <si>
    <t>'600718-43074122</t>
  </si>
  <si>
    <t>'600718-43074123</t>
  </si>
  <si>
    <t>'600718-43074124</t>
  </si>
  <si>
    <t>'600718-43074125</t>
  </si>
  <si>
    <t>'600718-43074126</t>
  </si>
  <si>
    <t>'600718-43074127</t>
  </si>
  <si>
    <t>'600718-43074128</t>
  </si>
  <si>
    <t>'600718-43074129</t>
  </si>
  <si>
    <t>'600718-43074130</t>
  </si>
  <si>
    <t>'600718-43074131</t>
  </si>
  <si>
    <t>'600718-43074132</t>
  </si>
  <si>
    <t>'600718-43074133</t>
  </si>
  <si>
    <t>'600718-43074134</t>
  </si>
  <si>
    <t>'600718-43074135</t>
  </si>
  <si>
    <t>'600718-43074136</t>
  </si>
  <si>
    <t>'600718-43074137</t>
  </si>
  <si>
    <t>'600718-43074138</t>
  </si>
  <si>
    <t>'600718-43074139</t>
  </si>
  <si>
    <t>'600718-43074140</t>
  </si>
  <si>
    <t>'600718-43074141</t>
  </si>
  <si>
    <t>'600718-43074142</t>
  </si>
  <si>
    <t>'600718-43074143</t>
  </si>
  <si>
    <t>'600718-43074144</t>
  </si>
  <si>
    <t>'600718-43074145</t>
  </si>
  <si>
    <t>'600718-43074146</t>
  </si>
  <si>
    <t>'600718-43074147</t>
  </si>
  <si>
    <t>'600718-43074148</t>
  </si>
  <si>
    <t>'600718-43074149</t>
  </si>
  <si>
    <t>'600718-43074150</t>
  </si>
  <si>
    <t>'600718-43074151</t>
  </si>
  <si>
    <t>'600718-43074152</t>
  </si>
  <si>
    <t>'600718-43074153</t>
  </si>
  <si>
    <t>'600718-43074154</t>
  </si>
  <si>
    <t>'600718-43074155</t>
  </si>
  <si>
    <t>'600718-43074156</t>
  </si>
  <si>
    <t>'600718-43074157</t>
  </si>
  <si>
    <t>'600718-43074158</t>
  </si>
  <si>
    <t>'600718-43074159</t>
  </si>
  <si>
    <t>'600718-43074160</t>
  </si>
  <si>
    <t>'600718-43074161</t>
  </si>
  <si>
    <t>'600718-43074162</t>
  </si>
  <si>
    <t>'600718-43074163</t>
  </si>
  <si>
    <t>'600718-43074164</t>
  </si>
  <si>
    <t>'600718-43074165</t>
  </si>
  <si>
    <t>'600718-43074166</t>
  </si>
  <si>
    <t>'600718-43074167</t>
  </si>
  <si>
    <t>'600718-43074168</t>
  </si>
  <si>
    <t>'600718-43074169</t>
  </si>
  <si>
    <t>'600718-43074170</t>
  </si>
  <si>
    <t>'600718-43074171</t>
  </si>
  <si>
    <t>'600718-43074172</t>
  </si>
  <si>
    <t>'600718-43074173</t>
  </si>
  <si>
    <t>'600718-43074174</t>
  </si>
  <si>
    <t>'600718-43074175</t>
  </si>
  <si>
    <t>'600718-43074176</t>
  </si>
  <si>
    <t>'600718-43074177</t>
  </si>
  <si>
    <t>'600718-43074178</t>
  </si>
  <si>
    <t>'600718-43074179</t>
  </si>
  <si>
    <t>'600718-43074180</t>
  </si>
  <si>
    <t>'600718-43074181</t>
  </si>
  <si>
    <t>'600718-43074182</t>
  </si>
  <si>
    <t>'600718-43074183</t>
  </si>
  <si>
    <t>'600718-43074184</t>
  </si>
  <si>
    <t>'600718-43074185</t>
  </si>
  <si>
    <t>'600718-43074186</t>
  </si>
  <si>
    <t>'600718-43074187</t>
  </si>
  <si>
    <t>'600718-43074188</t>
  </si>
  <si>
    <t>'600718-43074189</t>
  </si>
  <si>
    <t>'600718-43074190</t>
  </si>
  <si>
    <t>'600718-43074191</t>
  </si>
  <si>
    <t>'600718-43074192</t>
  </si>
  <si>
    <t>'600718-43074193</t>
  </si>
  <si>
    <t>'600718-43074194</t>
  </si>
  <si>
    <t>'600718-43074195</t>
  </si>
  <si>
    <t>'600718-43074196</t>
  </si>
  <si>
    <t>'600718-43074197</t>
  </si>
  <si>
    <t>'600718-43074198</t>
  </si>
  <si>
    <t>'600718-43074199</t>
  </si>
  <si>
    <t>'JAYACHANDRA CK , AVARMA-KBD-JAN16 , FP 31/01/16 2013 , RP4679967966862000</t>
  </si>
  <si>
    <t>adarsh kb</t>
  </si>
  <si>
    <t>'VIJAYAN H , HENA CHENDACLASS , FP 31/01/16 1714 , RP4679967956652700</t>
  </si>
  <si>
    <t>'VIJAYAN H , ASHVIN CHENDACLASS, FP 31/01/16 1715 , RP4679967956695800</t>
  </si>
  <si>
    <t>'SANKAR S , DANCE GRP B RESHMA, FP 01/02/16 0058 , RP4679967978949900</t>
  </si>
  <si>
    <t>'VIJAYAN H , ASHNA/B DANCE , FP 31/01/16 1715 , RP4679967956719100</t>
  </si>
  <si>
    <t>'JAYACHANDRA CK , AVARMA-TBLA-JAN16 , FP 31/01/16 2012 , RP4679967966811500</t>
  </si>
  <si>
    <t>adarsh tb</t>
  </si>
  <si>
    <t>'GOPAKUMAR S , MR + MRS GOPAKUMAR, FP 02/02/16 0117 , RP4672463917106800</t>
  </si>
  <si>
    <t>'VASANTH , ANU CHENDA JAN 16 , FP 02/02/16 1117 , 469322147111202001</t>
  </si>
  <si>
    <t>'DHARMARAJAN AND OTHERS, VINOD/NAMBIAR SNGM</t>
  </si>
  <si>
    <t>'SATHYASEELAN B , SHREYA - JAN , FP 02/02/16 2232 , RP4679968136783800</t>
  </si>
  <si>
    <t>'SATHYASEELAN B , SHAYNA JAN , FP 02/02/16 2231 , RP4679968136752100</t>
  </si>
  <si>
    <t>'001142</t>
  </si>
  <si>
    <t>kerala house maintenance</t>
  </si>
  <si>
    <t>life mem sign board &amp; lock</t>
  </si>
  <si>
    <t>'MS VIJAYASREE VIJA, VINAYSAJEER/CHENDA, FP 05/02/16 1502 , FO1602051500001007</t>
  </si>
  <si>
    <t>vinay sajeer</t>
  </si>
  <si>
    <t>'CHITRA DIVYA , CHENDA , FP 04/02/16 2148 , 634193238412402001</t>
  </si>
  <si>
    <t>'GOWRETHASAN A , GOWRE 3 PAY 4 DEZ , FP 05/02/16 0719 , RP4679968278444100</t>
  </si>
  <si>
    <t>'GOWRETHASAN A , GOWRE4PAY JAN , FP 05/02/16 0720 , RP4679968278519900</t>
  </si>
  <si>
    <t>'JEYIN B , BDANCE NISH JAN16 , FP 05/02/16 2053 , RP4679968346559700</t>
  </si>
  <si>
    <t>'SOMAR + KEERTHY , KB PRANAV , FP 06/02/16 1244 , RP4679968374868200</t>
  </si>
  <si>
    <t>'600718 08FEB 1351</t>
  </si>
  <si>
    <t>stevenage chenda</t>
  </si>
  <si>
    <t>'600718 08FEB 1353</t>
  </si>
  <si>
    <t>croydon chenda</t>
  </si>
  <si>
    <t>'600718 08FEB 1354</t>
  </si>
  <si>
    <t>'600718 08FEB 1356</t>
  </si>
  <si>
    <t>swetha roy</t>
  </si>
  <si>
    <t>'PILLAI J + PJ , FS JANARTHANAN PIL, FP 09/02/16 2121 , RP4679968561324500</t>
  </si>
  <si>
    <t>FS janardhanan</t>
  </si>
  <si>
    <t>'MADHURI KUMAR , 2158ME , FP 10/02/16 0021 , 00155663632BCTRQWN</t>
  </si>
  <si>
    <t>'CRUZ M S63 F , 2165ME , FP 10/02/16 0056 , 100000000181874204</t>
  </si>
  <si>
    <t>'AJISH SUNDAR LTD , SANTHIGIRI , FP 09/02/16 2147 , RP4679968562330100</t>
  </si>
  <si>
    <t>santhigiri</t>
  </si>
  <si>
    <t>'001144</t>
  </si>
  <si>
    <t>'001145</t>
  </si>
  <si>
    <t>'001147</t>
  </si>
  <si>
    <t>'N APPIAH , ROSHAN KB , FP 11/02/16 1701 , 200000000182101171</t>
  </si>
  <si>
    <t>roshan</t>
  </si>
  <si>
    <t>'CALL REF NO:0574 , VINODKUMAR SUKUMAR, FP 10/02/16 10 , 17225835189811000N</t>
  </si>
  <si>
    <t>'S PAINIVEEDU , FRIDAY CLUB- XMAS , FP 12/02/16 1248 , 100000000182312180</t>
  </si>
  <si>
    <t>janeesha pillai</t>
  </si>
  <si>
    <t>'001148</t>
  </si>
  <si>
    <t>'001149</t>
  </si>
  <si>
    <t>'001150</t>
  </si>
  <si>
    <t>'001151</t>
  </si>
  <si>
    <t>'001152</t>
  </si>
  <si>
    <t>'001153</t>
  </si>
  <si>
    <t>'001154</t>
  </si>
  <si>
    <t>'J VAZHUTHANAPPALLY, HALL HIRE 7MAY JU , FP 15/02/16 1718 , 100000000182741592</t>
  </si>
  <si>
    <t>'SURESH , 2319ME , FP 15/02/16 0019 , 500000000184272654</t>
  </si>
  <si>
    <t>'MR AND MRS PREMAVRIT, M606PG , FP 15/02/16 0155 , 000000000054857223</t>
  </si>
  <si>
    <t>'ACHUTH NAIR , 2232ME , FP 15/02/16 0020 , 00156368632BBCYSYM</t>
  </si>
  <si>
    <t>'2326ME , FP 15/02/16 0023 , 500000000184279830</t>
  </si>
  <si>
    <t>'PEREIRA SS , 2117ME-SPEREIRA , FP 15/02/16 0139 , RP4671164401850100</t>
  </si>
  <si>
    <t>'M GOPALARUBAN , KB THANUSAN , FP 15/02/16 2327 , 200000000182737749</t>
  </si>
  <si>
    <t>'RAM GADHVI , GOPIKA KB , FP 16/02/16 1304 , 00151024632BBFDTXF</t>
  </si>
  <si>
    <t>'DAVI AND CORR , MAUKKBCLASSEVELIEN, FP 17/02/16 1113 , 718166453111712001</t>
  </si>
  <si>
    <t>evelin</t>
  </si>
  <si>
    <t>'XLN TELECOM , 4273448 11855347</t>
  </si>
  <si>
    <t>'SUDESAN KUNJURAMAN, B CLASS SNEAHA , FP 18/02/16 1255 , FP16049O12326954</t>
  </si>
  <si>
    <t>'001098</t>
  </si>
  <si>
    <t>'VELAY AND ROBI , AMAL MRITHAGHAM , FP 23/02/16 0731 , 469934341370322001</t>
  </si>
  <si>
    <t>'CHERAYI S PLU , CHENDA , FP 23/02/16 1732 , 538047942371322001</t>
  </si>
  <si>
    <t>'605009 23FEB 1144</t>
  </si>
  <si>
    <t>'605009 23FEB 1147</t>
  </si>
  <si>
    <t>'001146</t>
  </si>
  <si>
    <t>'JAYKISHAN PATEL , M KHUSHI B DANCE , FP 24/02/16 0015 , 00156381632BBGXTJL</t>
  </si>
  <si>
    <t>'001155</t>
  </si>
  <si>
    <t>RECIEPTS</t>
  </si>
  <si>
    <t>PAYMENTS</t>
  </si>
  <si>
    <t>Kerala House Maintenance</t>
  </si>
  <si>
    <t>'VINCENT L , 2080ME , FP 01/03/16 0127 , RP4671164413170800</t>
  </si>
  <si>
    <t>'MRS KALAIVANEE KAN, ZEST KB CLASS , FP 01/03/16 0949 , 30094957073076000N, ZEST KB CLASS</t>
  </si>
  <si>
    <t>'VASANTH , ANU CHENDA FEB 16 , FP 01/03/16 2012 , 954227322102103001</t>
  </si>
  <si>
    <t>'001160</t>
  </si>
  <si>
    <t>'001161</t>
  </si>
  <si>
    <t>'S DIVAKAR , MEENAKSHI - FEB 16, FP 03/03/16 1239 , 100000000186180540</t>
  </si>
  <si>
    <t>'001159</t>
  </si>
  <si>
    <t>'S NAIR , B CLASS KARISHMA N, FP 04/03/16 0838 , 500000000188103507</t>
  </si>
  <si>
    <t>karishma nair</t>
  </si>
  <si>
    <t>'S NAIR , B CLASS KARISHMA N, FP 04/03/16 0838 , 500000000188103591</t>
  </si>
  <si>
    <t>'REF JASMINE KEY , RGHBCSI18549877 , FREDIN XAVIER , . , CHAPS TFR</t>
  </si>
  <si>
    <t>'JEYIN B , BDANCE NISH FEB16 , FP 05/03/16 0838 , RP4679960183492100</t>
  </si>
  <si>
    <t>'VARGHESE J , KB CLASS DANIELJOJ, FP 06/03/16 1205 , 646498615021603001</t>
  </si>
  <si>
    <t>'600718 07MAR 1233</t>
  </si>
  <si>
    <t>'MS VIJAYASREE VIJA, VINAYSAJEER/CHENDA, FP 08/03/16 1501 , FO1603081500000193</t>
  </si>
  <si>
    <t>'001156</t>
  </si>
  <si>
    <t>'N APPIAH , ROSHAN KB , FP 09/03/16 0902 , 100000000187110851</t>
  </si>
  <si>
    <t>'001158</t>
  </si>
  <si>
    <t>'MS VIJAYASREE VIJA, VINAYSAJEER/CHENDA, FP 11/03/16 1502 , FO1603111500000460</t>
  </si>
  <si>
    <t>'PILLAI P , MEGHAMITHRA/DANCE , FP 11/03/16 1145 , 950832035411113001</t>
  </si>
  <si>
    <t>cinematic dance</t>
  </si>
  <si>
    <t>'N APPIAH , ROSHAN KB , FP 13/03/16 1948 , 500000000189477951</t>
  </si>
  <si>
    <t>'SANKAR S , DANCE GRP B RESHMA, FP 13/03/16 2204 , RP4679960688453400</t>
  </si>
  <si>
    <t>'SUDESAN KUNJURAMAN, B CLASS SNEAHA , FP 12/03/16 1442 , FP16072O04219608</t>
  </si>
  <si>
    <t>sneha sudesan</t>
  </si>
  <si>
    <t>'DEEPA BALACHANDRAN, SANAJANA B DANCE M, FP 13/03/16 1508 , 760443491700</t>
  </si>
  <si>
    <t>sanjana brijesh</t>
  </si>
  <si>
    <t>'M GOPALARUBAN , KB THANUSAN , FP 13/03/16 1505 , 300000000193100701</t>
  </si>
  <si>
    <t>'600718 14MAR 1245</t>
  </si>
  <si>
    <t>'UNNIKRISHNA MENO , NANDUMUSIC ADV , FP 15/03/16 0811 , RP4679960766671600</t>
  </si>
  <si>
    <t>'DAVI AND CORR , MAUKKBCLASSEVELIEN, FP 15/03/16 1040 , 355021450401513001</t>
  </si>
  <si>
    <t>'RAMAKRISHNAN HRIDA, M669RP , FP 15/03/16 0051 , FP16074O48674914</t>
  </si>
  <si>
    <t>'SATHIYAVIRTH S , M66755 , FP 15/03/16 0122 , RP4671164422002800</t>
  </si>
  <si>
    <t>'STATE BK INDIA MAI, YEARLY TRANSFER S , FP 15/03/16 1554 , 47155416385316000N, YEARLY TRANSFER S</t>
  </si>
  <si>
    <t>'N VISWANATHAN PUSH, NISHAR HALL RENT , FP 16/03/16 1417 , 100000000188273461</t>
  </si>
  <si>
    <t>'001162</t>
  </si>
  <si>
    <t>'XLN TELECOM , 4273448 11957389</t>
  </si>
  <si>
    <t>'A PILLAI , HALL HIRE 09/04/16, FP 19/03/16 2143 , 300000000194180414</t>
  </si>
  <si>
    <t>09 april  hiring</t>
  </si>
  <si>
    <t>'M GOPALARUBAN , KB THANUSAN , FP 20/03/16 1551 , 400000000195340292</t>
  </si>
  <si>
    <t>kattankappi kavitha</t>
  </si>
  <si>
    <t>onv tribute</t>
  </si>
  <si>
    <t>onam 2016</t>
  </si>
  <si>
    <t>hall hire deposit to ilford town hall</t>
  </si>
  <si>
    <t>computer transporatation nishar</t>
  </si>
  <si>
    <t>partnership meeting - snacks</t>
  </si>
  <si>
    <t>mitra pillai</t>
  </si>
  <si>
    <t>Onam 2016</t>
  </si>
  <si>
    <t>Charity 2016</t>
  </si>
  <si>
    <t>Kerala Carnival 2016</t>
  </si>
  <si>
    <t>'PEREIRA JJ+VR , 2124ME , FP 24/03/16 0113 , RP4673363666679700</t>
  </si>
  <si>
    <t>'JAYKISHAN PATEL , M KHUSHI B DANCE , FP 24/03/16 0014 , 00156381632BBGZPZG</t>
  </si>
  <si>
    <t>'RAWTHER NIHAS , NEHA R DANCE FEE , FP 28/03/16 2105 , FP16088O10998249</t>
  </si>
  <si>
    <t>neha rawther</t>
  </si>
  <si>
    <t>'VIJAYAN H , HENA CHENDACLASS , FP 28/03/16 1743 , RP4679961588057100</t>
  </si>
  <si>
    <t>hena vijayan</t>
  </si>
  <si>
    <t>'MATHEWS T , JUDE JOB JACOB KB , FP 28/03/16 0853 , RP4679961564959400</t>
  </si>
  <si>
    <t>jacob thomas</t>
  </si>
  <si>
    <t>'VIJAYAN H , VIJAY CHENDACLASS , FP 28/03/16 1744 , RP4679961588111000</t>
  </si>
  <si>
    <t>vijayan</t>
  </si>
  <si>
    <t>'ST PETER.S MARTHOM, ST.PETERS MTC-RENT, FP 25/03/16 1745 , 100000000189800894</t>
  </si>
  <si>
    <t>for easter</t>
  </si>
  <si>
    <t>'SUDESAN KUNJURAMAN, B CLASS SNEAHA , FP 28/03/16 0830 , FP16088O10759431</t>
  </si>
  <si>
    <t>'VIJAYAN H , ASHNA/B DANCE , FP 28/03/16 1742 , RP4679961588019300</t>
  </si>
  <si>
    <t>'VIJAYAN H , ASHVIN CHENDACLASS, FP 28/03/16 1742 , RP4679961588042400</t>
  </si>
  <si>
    <t>ashwin</t>
  </si>
  <si>
    <t>'MRS KALAIVANEE KAN, ZEST KB CLASS , FP 30/03/16 1211 , 35121107430617000N, ZEST KB CLASS</t>
  </si>
  <si>
    <t>'600718 30MAR 1143</t>
  </si>
  <si>
    <t>steffi george</t>
  </si>
  <si>
    <t>'600718 30MAR 1144</t>
  </si>
  <si>
    <t>'600718 30MAR 1146</t>
  </si>
  <si>
    <t>'RAMACHANDRAKURUK , VAJRAN MUSIC , FP 01/04/16 1321 , RP4679961920740500</t>
  </si>
  <si>
    <t>vajran</t>
  </si>
  <si>
    <t>'RAM GADHVI , GOPIKA KB , FP 01/04/16 1049 , 00151024632BBFHNXF</t>
  </si>
  <si>
    <t>'JEYIN B , BDANCE NISH MAR16 , FP 01/04/16 0959 , RP4679961893119800</t>
  </si>
  <si>
    <t>'S DIVAKAR , MEENAKSHI - MAR 16, FP 01/04/16 1203 , 100000000191434465</t>
  </si>
  <si>
    <t>'PUSHKAS VASU , LUNCH CLUB , FP 01/04/16 1027 , 00151722632BBCFFTS</t>
  </si>
  <si>
    <t>elders services</t>
  </si>
  <si>
    <t>'PUSHKAS VASU , CHAIR HIRE , FP 01/04/16 1034 , 00151722632BBCFFTT</t>
  </si>
  <si>
    <t>chair hire</t>
  </si>
  <si>
    <t>mannoth evening food saravana</t>
  </si>
  <si>
    <t>lock for first floor toilet</t>
  </si>
  <si>
    <t>stationary 3 ream A4 ream paper</t>
  </si>
  <si>
    <t>home office visit gift voucher</t>
  </si>
  <si>
    <t>cable for roku box</t>
  </si>
  <si>
    <t>company house filing fees</t>
  </si>
  <si>
    <t>attendance book making</t>
  </si>
  <si>
    <t>annual day celebration</t>
  </si>
  <si>
    <t>funeral service - natarajan</t>
  </si>
  <si>
    <t>chair hire - babu gangadharan</t>
  </si>
  <si>
    <t>stationary</t>
  </si>
  <si>
    <t>'PILLAI M AND P , FS THANKAPPAN , FP 25/02/16 1921 , 675860821291522001</t>
  </si>
  <si>
    <t>fs thankappan</t>
  </si>
  <si>
    <t>'VIJAYAN H , VIJAY CHENDACLASS , FP 27/02/16 1749 , RP4679969692560100</t>
  </si>
  <si>
    <t>'PILLAI M AND P , 2281ME , FP 29/02/16 0212 , 3100594264328201SO</t>
  </si>
  <si>
    <t>'VIJAYAN H , ASHNA/B DANCE , FP 27/02/16 1748 , RP4679969692481700</t>
  </si>
  <si>
    <t>'VIJAYAN H , ASHVIN CHENDACLASS, FP 27/02/16 1748 , RP4679969692506900</t>
  </si>
  <si>
    <t>'VIJAYAN H , HENA CHENDACLASS , FP 27/02/16 1749 , RP4679969692526900</t>
  </si>
  <si>
    <t>'CALL REF NO:0581 , VINODKUMAR SUKUMAR, FP 26/02/16 10 , 48201030635782000N</t>
  </si>
  <si>
    <t>'600718-43074261</t>
  </si>
  <si>
    <t>'600718-43074262</t>
  </si>
  <si>
    <t>'600718-43074263</t>
  </si>
  <si>
    <t>'600718-43074264</t>
  </si>
  <si>
    <t>'600718-43074265</t>
  </si>
  <si>
    <t>'600718-43074266</t>
  </si>
  <si>
    <t>'600718-43074267</t>
  </si>
  <si>
    <t>'600718-43074268</t>
  </si>
  <si>
    <t>'600718-43074269</t>
  </si>
  <si>
    <t>'600718-43074270</t>
  </si>
  <si>
    <t>'600718-43074271</t>
  </si>
  <si>
    <t>'600718-43074272</t>
  </si>
  <si>
    <t>'600718-43074273</t>
  </si>
  <si>
    <t>'600718-43074274</t>
  </si>
  <si>
    <t>'600718-43074275</t>
  </si>
  <si>
    <t>'600718-43074276</t>
  </si>
  <si>
    <t>'600718-43074277</t>
  </si>
  <si>
    <t>'600718-43074278</t>
  </si>
  <si>
    <t>'600718-43074279</t>
  </si>
  <si>
    <t>'600718-43074280</t>
  </si>
  <si>
    <t>'600718-43074281</t>
  </si>
  <si>
    <t>'600718-43074282</t>
  </si>
  <si>
    <t>'600718-43074283</t>
  </si>
  <si>
    <t>'600718-43074284</t>
  </si>
  <si>
    <t>'600718-43074285</t>
  </si>
  <si>
    <t>'600718-43074286</t>
  </si>
  <si>
    <t>'600718-43074287</t>
  </si>
  <si>
    <t>'600718-43074288</t>
  </si>
  <si>
    <t>'600718-43074289</t>
  </si>
  <si>
    <t>'600718-43074290</t>
  </si>
  <si>
    <t>'600718-43074291</t>
  </si>
  <si>
    <t>'600718-43074292</t>
  </si>
  <si>
    <t>'600718-43074293</t>
  </si>
  <si>
    <t>'600718-43074294</t>
  </si>
  <si>
    <t>'600718-43074295</t>
  </si>
  <si>
    <t>'600718-43074296</t>
  </si>
  <si>
    <t>'600718-43074297</t>
  </si>
  <si>
    <t>'600718-43074298</t>
  </si>
  <si>
    <t>'600718-43074299</t>
  </si>
  <si>
    <t>'600718-43074300</t>
  </si>
  <si>
    <t>'600718-43074301</t>
  </si>
  <si>
    <t>'600718-43074302</t>
  </si>
  <si>
    <t>'600718-43074303</t>
  </si>
  <si>
    <t>'600718-43074304</t>
  </si>
  <si>
    <t>'600718-43074305</t>
  </si>
  <si>
    <t>'600718-43074306</t>
  </si>
  <si>
    <t>'600718-43074307</t>
  </si>
  <si>
    <t>'600718-43074308</t>
  </si>
  <si>
    <t>'600718-43074309</t>
  </si>
  <si>
    <t>'600718-43074310</t>
  </si>
  <si>
    <t>'600718-43074311</t>
  </si>
  <si>
    <t>'600718-43074312</t>
  </si>
  <si>
    <t>'600718-43074313</t>
  </si>
  <si>
    <t>'600718-43074314</t>
  </si>
  <si>
    <t>'600718-43074315</t>
  </si>
  <si>
    <t>'600718-43074316</t>
  </si>
  <si>
    <t>'600718-43074317</t>
  </si>
  <si>
    <t>'600718-43074318</t>
  </si>
  <si>
    <t>'600718-43074319</t>
  </si>
  <si>
    <t>'600718-43074320</t>
  </si>
  <si>
    <t>'600718-43074321</t>
  </si>
  <si>
    <t>'600718-43074322</t>
  </si>
  <si>
    <t>'600718-43074323</t>
  </si>
  <si>
    <t>'600718-43074324</t>
  </si>
  <si>
    <t>'GOWRETHASAN A , GOWRE APR 1PAYMANT, FP 04/04/16 1351 , RP4679962111448900</t>
  </si>
  <si>
    <t>'REMYA GOLDIE , REMYA/ B DANCE , FP 03/04/16 1718 , 00151200632BBGHWPD</t>
  </si>
  <si>
    <t>remya</t>
  </si>
  <si>
    <t>'CHERAYI S PLU , CHENDA , FP 02/04/16 1946 , 055172556491204001</t>
  </si>
  <si>
    <t>'SATHYASEELAN B , SHAYNA FEB , FP 03/04/16 2203 , RP4679962067478900</t>
  </si>
  <si>
    <t>'VARGHESE J , KB CLASS DANIELJOJ, FP 04/04/16 1048 , 072941918401404001</t>
  </si>
  <si>
    <t>'VELAY AND ROBI , AMAL MRITHAGHAM , FP 03/04/16 1135 , 560064745311304001</t>
  </si>
  <si>
    <t>'SOMAR + KEERTHY , KB PRANAV , FP 03/04/16 1558 , RP4679962051739700</t>
  </si>
  <si>
    <t>'SATHYASEELAN B , SHAYNA MARCH , FP 03/04/16 2204 , RP4679962067508400</t>
  </si>
  <si>
    <t>'VARGHESE J , KB CLASS DANIELJOJ, FP 04/04/16 1044 , 308400734401404001</t>
  </si>
  <si>
    <t>'SATHYASEELAN B , SHREYA FEB , FP 03/04/16 2205 , RP4679962067548600</t>
  </si>
  <si>
    <t>'GOWRETHASAN A , GOWRE FEB 3PAYMANT, FP 04/04/16 1349 , RP4679962111228300</t>
  </si>
  <si>
    <t>'SATHYASEELAN B , SHREYA MARCH , FP 03/04/16 2206 , RP4679962067576900</t>
  </si>
  <si>
    <t>'GOWRETHASAN A , GOWRE MAR 3PAYMANT, FP 04/04/16 1350 , RP4679962111334100</t>
  </si>
  <si>
    <t>'S NAIR , B CLASS KARISHMA N, FP 03/04/16 1328 , 500000000193431444</t>
  </si>
  <si>
    <t>'VASANTH , ANU CHENDA MAR 16 , FP 03/04/16 2055 , 780562625502304001</t>
  </si>
  <si>
    <t>'600718 04APR 1203</t>
  </si>
  <si>
    <t>'602230 04APR 1346</t>
  </si>
  <si>
    <t>sherun</t>
  </si>
  <si>
    <t xml:space="preserve">Total 2016 </t>
  </si>
  <si>
    <t>Football 2016</t>
  </si>
  <si>
    <t>'R RAMADAS , B CLASS NAYANA , FP 04/04/16 1941 , 600000000193510141</t>
  </si>
  <si>
    <t>'SANKAR S , DANCE GRP B RESHMA, FP 05/04/16 2124 , RP4679962219124400</t>
  </si>
  <si>
    <t>'SATHYASEELAN B , SHREYA- FEB SICK , FP 05/04/16 1902 , RP4679962211660200</t>
  </si>
  <si>
    <t>'CALL REF NO:0591 , VINODKUMAR SUKUMAR, FP 05/04/16 10 , 32232713445827000N</t>
  </si>
  <si>
    <t>'MISS BHAVANA BK PA, MEHAK/B DANCE , FP 08/04/16 1654 , 35165450336272000N, MEHAK/B DANCE</t>
  </si>
  <si>
    <t>'001164</t>
  </si>
  <si>
    <t>'GEORGE J AND S , SHRUTHI CDANCE PAY, FP 12/04/16 2144 , 074221104412214001</t>
  </si>
  <si>
    <t>'S PAINIVEEDU , FRIDAY CLUB , FP 14/04/16 1611 , 200000000193601342</t>
  </si>
  <si>
    <t>'001171</t>
  </si>
  <si>
    <t>'Y DARAM , AAKASH AND AASHISH , FP 15/04/16 0625 , 600000000195272563</t>
  </si>
  <si>
    <t>'ABRAHAM P , 2066ME , FP 15/04/16 0221 , 8207648164324108SO</t>
  </si>
  <si>
    <t>'001169</t>
  </si>
  <si>
    <t>'DAVI AND CORR , MAUKKBCLASSEVELIEN, FP 17/04/16 1129 , 870610309211714001</t>
  </si>
  <si>
    <t>'M GOPALARUBAN , KB THANUSAN , FP 17/04/16 1816 , 300000000199474050</t>
  </si>
  <si>
    <t>'F YESUDAS , KB FINLEY AND FIONA , FP 17/04/16 1240 , 200000000194030442</t>
  </si>
  <si>
    <t>'001168</t>
  </si>
  <si>
    <t>'XLN TELECOM , 4273448 12054942</t>
  </si>
  <si>
    <t>'001167</t>
  </si>
  <si>
    <t>'001170</t>
  </si>
  <si>
    <t>naina robin</t>
  </si>
  <si>
    <t>mehek patel</t>
  </si>
  <si>
    <t>cinematic dance teachers pay</t>
  </si>
  <si>
    <t>symbusis ltd renewal &amp; hosting</t>
  </si>
  <si>
    <t>Aashish</t>
  </si>
  <si>
    <t>Finnly Francis</t>
  </si>
  <si>
    <t>hall hire jayan</t>
  </si>
  <si>
    <t>legal costs for membership</t>
  </si>
  <si>
    <t>waste bin for LBN</t>
  </si>
  <si>
    <t>'001172</t>
  </si>
  <si>
    <t>'JAYKISHAN PATEL , M KHUSHI B DANCE , FP 25/04/16 0023 , 00156381632BBHCPBG</t>
  </si>
  <si>
    <t>'GEORGE J AND S , C DANCE-CHRISTAL J, FP 23/04/16 1025 , 016796725201324001</t>
  </si>
  <si>
    <t>crystal jaison</t>
  </si>
  <si>
    <t>'E VARGHESE , ARON KB , FP 23/04/16 1507 , 300000000200509264</t>
  </si>
  <si>
    <t>aaron shinu</t>
  </si>
  <si>
    <t>'600138 25APR 1235</t>
  </si>
  <si>
    <t>share from sngm</t>
  </si>
  <si>
    <t>'001157</t>
  </si>
  <si>
    <t>snacks expense for meeting</t>
  </si>
  <si>
    <t>'N APPIAH , ROSHAN KB , FP 25/04/16 2110 , 300000000200867564</t>
  </si>
  <si>
    <t>'S DIVAKAR , MEENAKSHI - APR 16, FP 26/04/16 1348 , 500000000197355599</t>
  </si>
  <si>
    <t>'001173</t>
  </si>
  <si>
    <t>court case settlement</t>
  </si>
  <si>
    <t>'MRS KALAIVANEE KAN, ZEST KB CLASS , FP 27/04/16 1019 , 41101941784116000N, ZEST KB CLASS</t>
  </si>
  <si>
    <t>'ANTONY R AND S , HALL HIRE HEMA , VIA MOBILE - LVP</t>
  </si>
  <si>
    <t>'001165</t>
  </si>
  <si>
    <t>'001175</t>
  </si>
  <si>
    <t>tiles purchase for cellar</t>
  </si>
  <si>
    <t>kerala carnival 2016</t>
  </si>
  <si>
    <t>'SATHYASEELAN B , SHREYA - APRIL , FP 01/05/16 2155 , RP4679963959969800</t>
  </si>
  <si>
    <t>'JAYACHANDRA CK , AVARMA-TBLA-MAR16 , FP 30/04/16 1004 , RP4679963871563700</t>
  </si>
  <si>
    <t>'JEYIN B , BDANCE NISH APR 16, FP 01/05/16 2154 , RP4679963959935400</t>
  </si>
  <si>
    <t>'N APPIAH , ROSHAN KB , FP 02/05/16 1440 , 100000000196755472</t>
  </si>
  <si>
    <t>'JAYACHANDRA CK , AVARMA-KBD-APR16 , FP 01/05/16 1804 , RP4679963950989700</t>
  </si>
  <si>
    <t>'SATHYASEELAN B , SHAYNA APRIL , FP 01/05/16 2154 , RP4679963959938000</t>
  </si>
  <si>
    <t>'VIJAYAN H , ASHNA/B DANCE , FP 02/05/16 0934 , RP4679963969644500</t>
  </si>
  <si>
    <t>'JAYACHANDRA CK , AVARMA-KBD-MAR16 , FP 30/04/16 1003 , RP4679963871466000</t>
  </si>
  <si>
    <t>'RAM GADHVI , GOPIKA KB , FP 03/05/16 0128 , 00151024632BBFKMMZ</t>
  </si>
  <si>
    <t>'DEEPA BALACHANDRAN, SANAJANA B DANCE M, FP 03/05/16 2125 , 760667894100</t>
  </si>
  <si>
    <t>'001174</t>
  </si>
  <si>
    <t>advance to park</t>
  </si>
  <si>
    <t>'S NAIR , B CLASS KARISHMA N, FP 06/05/16 1533 , 500000000199846330</t>
  </si>
  <si>
    <t>'J VAZHUTHANAPPALLY, HALL HIRE 7MAY JU , FP 06/05/16 0209 , 300000000203370957</t>
  </si>
  <si>
    <t>'WEST HAM UTD FOU C, 103/2016</t>
  </si>
  <si>
    <t>'PATROS D AND DM , SIENNA NATHANJAMES, FP 09/05/16 1114 , 260313934111905001</t>
  </si>
  <si>
    <t>james</t>
  </si>
  <si>
    <t>'SANKAR S , DANCE GRP B RESHMA, FP 07/05/16 1035 , RP4679964364282700</t>
  </si>
  <si>
    <t>'NAIR PK , KIRAN MUSIC CLASS , FP 09/05/16 1025 , RP4679964454970400</t>
  </si>
  <si>
    <t>'001176</t>
  </si>
  <si>
    <t>cctv and pipe leak repair</t>
  </si>
  <si>
    <t>'MATHEWS T , JUDE JOB JACOB KB , FP 11/05/16 1633 , RP4679964625481700</t>
  </si>
  <si>
    <t>'THADA R , 2324ME RAJESHSREED, FP 11/05/16 0208 , 1170409454320109SO</t>
  </si>
  <si>
    <t>'BALA SAMBATH , 2107ME , FP 16/05/16 0109 , 00151841632BBCXRCR</t>
  </si>
  <si>
    <t>'DAVI AND CORR , MAUKKBCLASSEVELIEN, FP 16/05/16 1043 , 432750943401615001</t>
  </si>
  <si>
    <t>'600718-43074325</t>
  </si>
  <si>
    <t>'600718-43074326</t>
  </si>
  <si>
    <t>'M GOPALARUBAN , KB THANUSAN , FP 17/05/16 0811 , 600000000201212667</t>
  </si>
  <si>
    <t>'600138 17MAY 1443</t>
  </si>
  <si>
    <t>thalamura</t>
  </si>
  <si>
    <t>money received from ravi uncle</t>
  </si>
  <si>
    <t>'XLN TELECOM , 4273448 12154697</t>
  </si>
  <si>
    <t>'001178</t>
  </si>
  <si>
    <t>'001180</t>
  </si>
  <si>
    <t>'WEST HAM UTD FOU C, 104/2015</t>
  </si>
  <si>
    <t>'M GOPALARUBAN , KB THANUSAN , FP 22/05/16 1556 , 500000000202289629</t>
  </si>
  <si>
    <t>'SUDESAN KUNJURAMAN, B CLASS SNEAHA , FP 21/05/16 0849 , FP16142O18276736</t>
  </si>
  <si>
    <t>'MOHAMED S , SALMA-KB TILLMAY16, FP 22/05/16 0937 , 203258617390225001</t>
  </si>
  <si>
    <t>'SUDESAN KUNJURAMAN, M 722 KS , FP 21/05/16 0906 , FP16142O18282246</t>
  </si>
  <si>
    <t>'MOHAMED S , SALMA-KB-MEMBERSHP, FP 22/05/16 0934 , 825496824390225001</t>
  </si>
  <si>
    <t>'JAYKISHAN PATEL , M KHUSHI B DANCE , FP 24/05/16 0016 , 00156381632BBHFKKG</t>
  </si>
  <si>
    <t>'NAIR , 2249ME , FP 24/05/16 0056 , 300000000206204575</t>
  </si>
  <si>
    <t>'001181</t>
  </si>
  <si>
    <t>exercise class martin 2 weeks</t>
  </si>
  <si>
    <t>'MRS KALAIVANEE KAN, ZEST KB CLASS , FP 25/05/16 0957 , 42095748589909000N, ZEST KB CLASS</t>
  </si>
  <si>
    <t>Thalamura</t>
  </si>
  <si>
    <t>'001182</t>
  </si>
  <si>
    <t>'S DIVAKAR , MEENAKSHI - APR 16, FP 28/05/16 0953 , 500000000203466362</t>
  </si>
  <si>
    <t>'NAIR K G , GIRIJA NAIR , FP 31/05/16 1038 , 697190938301135001</t>
  </si>
  <si>
    <t>sponsorship by kg uncle</t>
  </si>
  <si>
    <t>'600718-43074327</t>
  </si>
  <si>
    <t>'600718-43074328</t>
  </si>
  <si>
    <t>'600718-43074329</t>
  </si>
  <si>
    <t>'600718-43074330</t>
  </si>
  <si>
    <t>'600718-43074331</t>
  </si>
  <si>
    <t>'600718-43074332</t>
  </si>
  <si>
    <t>'600718-43074333</t>
  </si>
  <si>
    <t>'600718-43074334</t>
  </si>
  <si>
    <t>'600718-43074335</t>
  </si>
  <si>
    <t>'600718-43074336</t>
  </si>
  <si>
    <t>'600718-43074337</t>
  </si>
  <si>
    <t>'600718-43074338</t>
  </si>
  <si>
    <t>'600718-43074339</t>
  </si>
  <si>
    <t>'600718-43074340</t>
  </si>
  <si>
    <t>'600718-43074341</t>
  </si>
  <si>
    <t>'600718-43074342</t>
  </si>
  <si>
    <t>'600718-43074343</t>
  </si>
  <si>
    <t>'600718-43074344</t>
  </si>
  <si>
    <t>'VIJAYAN H , ASHNA/B DANCE , FP 01/06/16 1813 , RP4679966052460100</t>
  </si>
  <si>
    <t>'PILLAI J + PJ , J PILLAI , FP 02/06/16 1533 , RP4679966121185300</t>
  </si>
  <si>
    <t>'S NAIR , B CLASS KARISHMA N, FP 03/06/16 0922 , 500000000205025873</t>
  </si>
  <si>
    <t>'JEYIN B , BDANCE NISH MAY16 , FP 04/06/16 2257 , RP4679966296267200</t>
  </si>
  <si>
    <t>'MATHEWS T , JUDE JOB JACOB KB , FP 06/06/16 1650 , RP4679966388428700</t>
  </si>
  <si>
    <t>'GEETA NAIR , MEM1158 , FP 06/06/16 0029 , 00151530632BBCBGKQ</t>
  </si>
  <si>
    <t>'RAM GADHVI , GOPIKA KB , FP 04/06/16 1240 , 00151024632BBFMMTB</t>
  </si>
  <si>
    <t>'001166</t>
  </si>
  <si>
    <t>iwd</t>
  </si>
  <si>
    <t>expenses from anil</t>
  </si>
  <si>
    <t>'001183</t>
  </si>
  <si>
    <t>'001184</t>
  </si>
  <si>
    <t>'EDAVANA+ANILKUM , ANNUALDAY ANIL , FP 08/06/16 1033 , RP4679966497586300</t>
  </si>
  <si>
    <t>collection from anil</t>
  </si>
  <si>
    <t>'MS VIJAYASREE VIJA, VINAYSAJEER/CHENDA, FP 08/06/16 1501 , FO1606081500000305</t>
  </si>
  <si>
    <t>'001190</t>
  </si>
  <si>
    <t>'001192</t>
  </si>
  <si>
    <t>cellar properties move in &amp; out</t>
  </si>
  <si>
    <t>'N APPIAH , ROSHAN KB , FP 13/06/16 1736 , 300000000210306922</t>
  </si>
  <si>
    <t>'SANKAR S , DANCE GRP B RESHMA, FP 12/06/16 2239 , RP4679966785422600</t>
  </si>
  <si>
    <t>'600138 11JUN 1321</t>
  </si>
  <si>
    <t>'600138 11JUN 1322</t>
  </si>
  <si>
    <t>'600138 11JUN 1324</t>
  </si>
  <si>
    <t>prasanna</t>
  </si>
  <si>
    <t>'600138 11JUN 1326</t>
  </si>
  <si>
    <t>KCA share</t>
  </si>
  <si>
    <t>'001179</t>
  </si>
  <si>
    <t>shuttle cork &amp; court hire</t>
  </si>
  <si>
    <t>'DAVI AND CORR , MAUKKBCLASSEVELIEN, FP 15/06/16 1055 , 412458055501516001</t>
  </si>
  <si>
    <t>'BHASKARAN VC+UV , BHASKARAN VC+UV , FP 15/06/16 0118 , RP4671164483481100</t>
  </si>
  <si>
    <t>'001187</t>
  </si>
  <si>
    <t>petty cash to vijayan</t>
  </si>
  <si>
    <t>'001189</t>
  </si>
  <si>
    <t>'001193</t>
  </si>
  <si>
    <t>trophy and medal purchase</t>
  </si>
  <si>
    <t>TV License</t>
  </si>
  <si>
    <t>Badminton 2016</t>
  </si>
  <si>
    <t>'N APPIAH , ROSHAN KB , FP 16/06/16 1643 , 500000000207207510</t>
  </si>
  <si>
    <t>'001191</t>
  </si>
  <si>
    <t>ABRAHAM S , ALISHA ROHAN KB CL, FP 17/06/16 1633 , 582464113361716001 (£260-2016 &amp; 100 - 2015)</t>
  </si>
  <si>
    <t>alisha sajit</t>
  </si>
  <si>
    <t>'XLN TELECOM , 4273448 12253841</t>
  </si>
  <si>
    <t>'N APPIAH , ROSHAN KB , FP 19/06/16 2207 , 200000000205826554</t>
  </si>
  <si>
    <t>'M GOPALARUBAN , KB THANUSAN , FP 19/06/16 1524 , 400000000212324548</t>
  </si>
  <si>
    <t>'001185</t>
  </si>
  <si>
    <t>'001186</t>
  </si>
  <si>
    <t>'SATHYASEELAN B , SHREYA- MAY , FP 20/06/16 2143 , RP4679967298667000</t>
  </si>
  <si>
    <t>'SATHYASEELAN B , SHAYNA MAY , FP 20/06/16 2142 , RP4679967298633900</t>
  </si>
  <si>
    <t>'JAYAKUMAR JP , J P JAYAKUMAR , FP 22/06/16 0112 , RP4671164487071800</t>
  </si>
  <si>
    <t>'001195</t>
  </si>
  <si>
    <t>'001196</t>
  </si>
  <si>
    <t>'001197</t>
  </si>
  <si>
    <t>'MS VIJAYASREE VIJA, VINAYSAJEER/CHENDA, FP 23/06/16 1501 , FO1606231500000291</t>
  </si>
  <si>
    <t>'JAYKISHAN PATEL , M KHUSHI B DANCE , FP 24/06/16 0018 , 00156381632BBHHHPG</t>
  </si>
  <si>
    <t>'VIJAYAN H , VIJAY CHENDACLASS , FP 25/06/16 1913 , RP4679967642915800</t>
  </si>
  <si>
    <t>'S DIVAKAR , MEENAKSHI - JUN 16, FP 27/06/16 1050 , 400000000213695771</t>
  </si>
  <si>
    <t>'VIJAYAN H , ASHNA/B DANCE , FP 25/06/16 1910 , RP4679967642802800</t>
  </si>
  <si>
    <t>'PILLAI SS+L , ANNUAL DAY/LALITHA, FP 25/06/16 1402 , RP4679967626792200</t>
  </si>
  <si>
    <t xml:space="preserve">collection from </t>
  </si>
  <si>
    <t>'VIJAYAN H , ASHVIN CHENDACLASS, FP 25/06/16 1911 , RP4679967642842200</t>
  </si>
  <si>
    <t>'VIJAYAN H , HENA CHENDACLASS , FP 25/06/16 1912 , RP4679967642880200</t>
  </si>
  <si>
    <t>'001188</t>
  </si>
  <si>
    <t>'CHERAYI S PLU , CHENDA , FP 28/06/16 1755 , 370330945571826001</t>
  </si>
  <si>
    <t>'JOSE T S50 F , 2151ME , FP 28/06/16 0058 , 300000000212725304</t>
  </si>
  <si>
    <t>'PATROS D AND DM , SIENNA NATHANJAMES, FP 28/06/16 1459 , 553603509541826001</t>
  </si>
  <si>
    <t>'SURESHLAL NARAYANA, HALL HIRE 11/6/16 , FP 29/06/16 1334 , FP16181O17852116</t>
  </si>
  <si>
    <t>funeral service - c/o samban</t>
  </si>
  <si>
    <t>'MRS KALAIVANEE KAN, ZEST KB CLASS , FP 29/06/16 1339 , 21133950468761000N, ZEST KB CLASS</t>
  </si>
  <si>
    <t>'001194</t>
  </si>
  <si>
    <t>'PUSHKAS VASU , ANNUEL DAY , FP 29/06/16 2258 , 00151722632BBCGWJN</t>
  </si>
  <si>
    <t>collection from pushkas</t>
  </si>
  <si>
    <t>'ANCHERRIL , M527TS , FP 01/07/16 0143 , 300000000213571641</t>
  </si>
  <si>
    <t>'MOHAMED S , SALMA-KB , FP 01/07/16 0002 , 221850822000107001</t>
  </si>
  <si>
    <t>'REF JASMIN KEY B , RGHBCSI18800674 , MOHANKUMAR KRISH , NAN , CHAPS TFR</t>
  </si>
  <si>
    <t>martin excersice class</t>
  </si>
  <si>
    <t>aslam sound system</t>
  </si>
  <si>
    <t>expenses from pushkas</t>
  </si>
  <si>
    <t>pad lock cutting</t>
  </si>
  <si>
    <t>waste bin</t>
  </si>
  <si>
    <t>food and cabinet purchase - dinesh</t>
  </si>
  <si>
    <t>'600718-43074345</t>
  </si>
  <si>
    <t>'600718-43074346</t>
  </si>
  <si>
    <t>'600718-43074347</t>
  </si>
  <si>
    <t>'600718-43074348</t>
  </si>
  <si>
    <t>'600718-43074349</t>
  </si>
  <si>
    <t>'600718-43074350</t>
  </si>
  <si>
    <t>'600718-43074351</t>
  </si>
  <si>
    <t>'600718-43074352</t>
  </si>
  <si>
    <t>'600718-43074353</t>
  </si>
  <si>
    <t>'600718-43074354</t>
  </si>
  <si>
    <t>'600718-43074355</t>
  </si>
  <si>
    <t>'600718-43074356</t>
  </si>
  <si>
    <t>'600718-43074357</t>
  </si>
  <si>
    <t>'600718-43074358</t>
  </si>
  <si>
    <t>'600718-43074359</t>
  </si>
  <si>
    <t>'600718-43074360</t>
  </si>
  <si>
    <t>'600718-43074361</t>
  </si>
  <si>
    <t>'600718-43074362</t>
  </si>
  <si>
    <t>'600718-43074363</t>
  </si>
  <si>
    <t>'600718-43074364</t>
  </si>
  <si>
    <t>'600718-43074365</t>
  </si>
  <si>
    <t>'600718-43074366</t>
  </si>
  <si>
    <t>'600718-43074367</t>
  </si>
  <si>
    <t>'600718-43074368</t>
  </si>
  <si>
    <t>'600718-43074369</t>
  </si>
  <si>
    <t>'600718-43074370</t>
  </si>
  <si>
    <t>'600718-43074371</t>
  </si>
  <si>
    <t>'600718-43074372</t>
  </si>
  <si>
    <t>'600718-43074373</t>
  </si>
  <si>
    <t>'600718-43074374</t>
  </si>
  <si>
    <t>'600718-43074375</t>
  </si>
  <si>
    <t>'600718-43074376</t>
  </si>
  <si>
    <t>'600718-43074377</t>
  </si>
  <si>
    <t>'600718-43074378</t>
  </si>
  <si>
    <t>'600718-43074379</t>
  </si>
  <si>
    <t>'600718-43074380</t>
  </si>
  <si>
    <t>'600718-43074381</t>
  </si>
  <si>
    <t>'600718-43074382</t>
  </si>
  <si>
    <t>'600718-43074383</t>
  </si>
  <si>
    <t>'600718-43074384</t>
  </si>
  <si>
    <t>'600718-43074385</t>
  </si>
  <si>
    <t>'600718-43074386</t>
  </si>
  <si>
    <t>'600718-43074387</t>
  </si>
  <si>
    <t>'600718-43074388</t>
  </si>
  <si>
    <t>'600718-43074389</t>
  </si>
  <si>
    <t>'600718-43074390</t>
  </si>
  <si>
    <t>'600718-43074391</t>
  </si>
  <si>
    <t>'600718-43074392</t>
  </si>
  <si>
    <t>'600718-43074393</t>
  </si>
  <si>
    <t>'600718-43074394</t>
  </si>
  <si>
    <t>'600718-43074395</t>
  </si>
  <si>
    <t>'600718-43074396</t>
  </si>
  <si>
    <t>'600718-43074397</t>
  </si>
  <si>
    <t>'600718-43074398</t>
  </si>
  <si>
    <t>'MATHEWS T , JUDE JOB JACOB KB , FP 03/07/16 1632 , RP4679968230202100</t>
  </si>
  <si>
    <t>'DEEPA BALACHANDRAN, SANAJANA B DANCE J, FP 03/07/16 1750 , 760757893600</t>
  </si>
  <si>
    <t>'N APPIAH , ROSHAN KB , FP 03/07/16 1726 , 100000000208867728</t>
  </si>
  <si>
    <t>'RAM GADHVI , GOPIKA KB , FP 05/07/16 1226 , 00151024632BBFPMPS</t>
  </si>
  <si>
    <t>'BOB ILFORD , FREDIN/CHENDA , FP 07/07/16 1401 , 10140129147902000N, FREDIN/CHENDA</t>
  </si>
  <si>
    <t>fredin</t>
  </si>
  <si>
    <t>'001198</t>
  </si>
  <si>
    <t>food money 8 weeks may&amp; jun</t>
  </si>
  <si>
    <t>'JAYACHANDRA CK , AVARMA-TBLA-JUNE16, FP 08/07/16 0901 , RP4679968561274900</t>
  </si>
  <si>
    <t>'F YESUDAS , KB FINLEY AND FIONA , FP 07/07/16 2219 , 100000000209754048</t>
  </si>
  <si>
    <t>'SANKAR S , DANCE GRP B RESHMA, FP 07/07/16 2107 , RP4679968538325800</t>
  </si>
  <si>
    <t>'JAYACHANDRA CK , AVARMA-KBD-MAY16 , FP 08/07/16 0859 , RP4679968561054600</t>
  </si>
  <si>
    <t>'F YESUDAS , KB FINLEY AND FIONA , FP 07/07/16 2227 , 500000000211506728</t>
  </si>
  <si>
    <t>'JAYACHANDRA CK , AVARMA-KBD-JUNE16 , FP 08/07/16 0900 , RP4679968561184500</t>
  </si>
  <si>
    <t>'JAYACHANDRA CK , AVARMA-KBD-ADJUST , FP 09/07/16 1751 , RP4679968672617400</t>
  </si>
  <si>
    <t>'S NABI , SALEEM KB MEMBERSH, FP 10/07/16 1832 , 500000000211868331</t>
  </si>
  <si>
    <t>'600718 11JUL 1053</t>
  </si>
  <si>
    <t>'600718 11JUL 1054</t>
  </si>
  <si>
    <t>'600718 11JUL 1055</t>
  </si>
  <si>
    <t>'600718 11JUL 1056</t>
  </si>
  <si>
    <t>nisari vinod pay</t>
  </si>
  <si>
    <t>'600718 11JUL 1057</t>
  </si>
  <si>
    <t>'600718 11JUL 1101</t>
  </si>
  <si>
    <t>'AJISH SUNDAR LTD , SANTHIGIRI , FP 12/07/16 1321 , RP4679968825374300</t>
  </si>
  <si>
    <t>contribution from santhigiri</t>
  </si>
  <si>
    <t>'Y DARAM , AAKASH AND AASHISH , FP 11/07/16 2123 , 500000000212120049</t>
  </si>
  <si>
    <t>aashish</t>
  </si>
  <si>
    <t>'600138 12JUL 1248</t>
  </si>
  <si>
    <t>'600138 12JUL 1250</t>
  </si>
  <si>
    <t>'600138 12JUL 1251</t>
  </si>
  <si>
    <t>'KALLADA T T , NATHAN/JOSIAH KB , FP 12/07/16 2222 , 687768312222217001</t>
  </si>
  <si>
    <t>nathan titus</t>
  </si>
  <si>
    <t>'001099</t>
  </si>
  <si>
    <t>'VASANTH , ANU CHENDA JUNE16 , FP 14/07/16 0932 , 677651922390417001</t>
  </si>
  <si>
    <t>'ABRAHAM S , ALISHA ROHAN KB JU, FP 13/07/16 1845 , 729404755481317001</t>
  </si>
  <si>
    <t>'VELU ANIL , 2136ME , FP 15/07/16 0047 , FP16196O55819002</t>
  </si>
  <si>
    <t>'DAVI AND CORR , MAUKKBCLASSEVELIEN, FP 15/07/16 1103 , 006014613011517001</t>
  </si>
  <si>
    <t>'NETTO MAGLO , 2207ME , FP 15/07/16 0039 , FP16196O55742649</t>
  </si>
  <si>
    <t>'PILLAI JK , 2210ME , FP 15/07/16 0150 , RP4671164504238200</t>
  </si>
  <si>
    <t>'PILLAI PR , PILLAI P R , FP 15/07/16 0150 , RP4671164504299700</t>
  </si>
  <si>
    <t>'001199</t>
  </si>
  <si>
    <t>advance to hotel for artists</t>
  </si>
  <si>
    <t>'001200</t>
  </si>
  <si>
    <t>'GOWRETHASAN A , GOWRE APR 1MAY , FP 16/07/16 2034 , RP4679969123649700</t>
  </si>
  <si>
    <t>'GOWRETHASAN A , GOWREJUNE 2PAY , FP 16/07/16 2036 , RP4679969123694000</t>
  </si>
  <si>
    <t>'A EDAVANA , RENT , FP 18/07/16 1052 , 100000000211407493</t>
  </si>
  <si>
    <t>tug or war hire</t>
  </si>
  <si>
    <t>'S NABI , SALEEM KB MEMBERSH, FP 17/07/16 1710 , 500000000212996529</t>
  </si>
  <si>
    <t>saleem</t>
  </si>
  <si>
    <t>'JAYACHANDRA CK , AVARMA-TBLA-ADJUST, FP 17/07/16 1221 , RP4679969139953700</t>
  </si>
  <si>
    <t>'A EDAVANA , RENT , FP 18/07/16 1051 , 600000000212886292</t>
  </si>
  <si>
    <t>hire by jaison for vineeth show</t>
  </si>
  <si>
    <t>'XLN TELECOM , 4273448 12351859</t>
  </si>
  <si>
    <t>'VELAY AND ROBI , AMAL MRITHAGHAM , FP 20/07/16 1155 , 152358815511027001</t>
  </si>
  <si>
    <t>'001101</t>
  </si>
  <si>
    <t>'CALL REF NO:0626 , VINODKUMAR SUKUMAR, FP 21/07/16 10 , 27173329999722000N</t>
  </si>
  <si>
    <t>'001100</t>
  </si>
  <si>
    <t>get together expense</t>
  </si>
  <si>
    <t>'MOHAMED S , SALMA-KB-JUN N JUL, FP 22/07/16 0112 , 831525642110227001</t>
  </si>
  <si>
    <t>'CALL REF NO:0628 , VISION REDBRIDGE</t>
  </si>
  <si>
    <t>Ilford town hall hire balance</t>
  </si>
  <si>
    <t>'TROWSDALE S , 2223ME , FP 25/07/16 0115 , RP4673264367401700</t>
  </si>
  <si>
    <t>'JAYKISHAN PATEL , M KHUSHI B DANCE , FP 25/07/16 0026 , 00156381632BBHKGNN</t>
  </si>
  <si>
    <t>'001102</t>
  </si>
  <si>
    <t>'600718 26JUL 1132</t>
  </si>
  <si>
    <t>'S DIVAKAR , MEENAKSHI - JUL 16, FP 27/07/16 1516 , 400000000219507416</t>
  </si>
  <si>
    <t>'BFC EXCHANGE LIMIT, BFC FFD 2016 JULY , FP 29/07/16 1106 , 000000008192667401</t>
  </si>
  <si>
    <t>sponsorship from BFC</t>
  </si>
  <si>
    <t>'600718-43074399</t>
  </si>
  <si>
    <t>'600718-43074400</t>
  </si>
  <si>
    <t>'600718-43074401</t>
  </si>
  <si>
    <t>'600718-43074402</t>
  </si>
  <si>
    <t>'600718-43074403</t>
  </si>
  <si>
    <t>'600718-43074404</t>
  </si>
  <si>
    <t>'600718-43074405</t>
  </si>
  <si>
    <t>'600718-43074406</t>
  </si>
  <si>
    <t>'600718-43074407</t>
  </si>
  <si>
    <t>'600718-43074408</t>
  </si>
  <si>
    <t>'600718-43074409</t>
  </si>
  <si>
    <t>'600718-43074410</t>
  </si>
  <si>
    <t>'600718-43074411</t>
  </si>
  <si>
    <t>'600718-43074412</t>
  </si>
  <si>
    <t>'600718-43074413</t>
  </si>
  <si>
    <t>'600718-43074414</t>
  </si>
  <si>
    <t>'600718-43074415</t>
  </si>
  <si>
    <t>'600718-43074416</t>
  </si>
  <si>
    <t>'600718-43074417</t>
  </si>
  <si>
    <t>'600718-43074418</t>
  </si>
  <si>
    <t>'600718-43074419</t>
  </si>
  <si>
    <t>'600718-43074420</t>
  </si>
  <si>
    <t>'600718-43074421</t>
  </si>
  <si>
    <t>'600718-43074422</t>
  </si>
  <si>
    <t>'600718-43074423</t>
  </si>
  <si>
    <t>'600718-43074424</t>
  </si>
  <si>
    <t>'600718-43074425</t>
  </si>
  <si>
    <t>'600718-43074426</t>
  </si>
  <si>
    <t>'600718-43074427</t>
  </si>
  <si>
    <t>'600718-43074428</t>
  </si>
  <si>
    <t>'600718-43074429</t>
  </si>
  <si>
    <t>'600718-43074430</t>
  </si>
  <si>
    <t>'600718-43074431</t>
  </si>
  <si>
    <t>'600718-43074432</t>
  </si>
  <si>
    <t>'600718-43074433</t>
  </si>
  <si>
    <t>'600718-43074434</t>
  </si>
  <si>
    <t>'600718-43074435</t>
  </si>
  <si>
    <t>'600718-43074436</t>
  </si>
  <si>
    <t>'600718-43074437</t>
  </si>
  <si>
    <t>'600718-43074438</t>
  </si>
  <si>
    <t>'600718-43074439</t>
  </si>
  <si>
    <t>'600718-43074440</t>
  </si>
  <si>
    <t>'600718-43074441</t>
  </si>
  <si>
    <t>'600718-43074442</t>
  </si>
  <si>
    <t>'600718-43074443</t>
  </si>
  <si>
    <t>'600718-43074444</t>
  </si>
  <si>
    <t>'600718-43074445</t>
  </si>
  <si>
    <t>'600718-43074446</t>
  </si>
  <si>
    <t>'600718-43074447</t>
  </si>
  <si>
    <t>'600718-43074448</t>
  </si>
  <si>
    <t>'600718-43074449</t>
  </si>
  <si>
    <t>'600718-43074450</t>
  </si>
  <si>
    <t>'600718-43074451</t>
  </si>
  <si>
    <t>'600718-43074452</t>
  </si>
  <si>
    <t>'600718-43074453</t>
  </si>
  <si>
    <t>'600718-43074454</t>
  </si>
  <si>
    <t>'600718-43074455</t>
  </si>
  <si>
    <t>'600718-43074456</t>
  </si>
  <si>
    <t>'600718-43074457</t>
  </si>
  <si>
    <t>'600718-43074458</t>
  </si>
  <si>
    <t>'600718-43074459</t>
  </si>
  <si>
    <t>'600718-43074460</t>
  </si>
  <si>
    <t>'600718-43074461</t>
  </si>
  <si>
    <t>'VIJAYAN H , ASHNA/B DANCE , FP 30/07/16 0844 , RP4679960050153100</t>
  </si>
  <si>
    <t>'PILLAI VIJAYAN 7 , PILLAI V , FP 01/08/16 0159 , RP4671164515753400</t>
  </si>
  <si>
    <t>'VIJAYAN H , HENA CHENDACLASS , FP 30/07/16 0845 , RP4679960050172700</t>
  </si>
  <si>
    <t>'RAM GADHVI , GOPIKA KB , FP 31/07/16 1206 , 00151024632BBFQZDX</t>
  </si>
  <si>
    <t>'S NAIR , B CLASS KARISHMA N, FP 30/07/16 0709 , 200000000213694019</t>
  </si>
  <si>
    <t>'VIJAYAN H , VIJAY CHENDACLASS , FP 30/07/16 0846 , RP4679960050220900</t>
  </si>
  <si>
    <t>'S NAIR , B CLASS KARISHMA N, FP 30/07/16 0710 , 300000000219075746</t>
  </si>
  <si>
    <t>'VIJAYAN H , ASHVIN CHENDACLASS, FP 30/07/16 0844 , RP4679960050128100</t>
  </si>
  <si>
    <t>'600718 01AUG 1212</t>
  </si>
  <si>
    <t>'CHERAYI S PLU , CHENDA , FP 01/08/16 2013 , 757992703102108001</t>
  </si>
  <si>
    <t>'MRS KALAIVANEE KAN, ZEST KB CLASS , FP 03/08/16 0931 , 35093105979065000N, ZEST KB CLASS</t>
  </si>
  <si>
    <t>'SREEDHARAN S , SREEJIT/UKMCL RENT, VIA MOBILE - PYMT</t>
  </si>
  <si>
    <t>funeral service</t>
  </si>
  <si>
    <t>'001105</t>
  </si>
  <si>
    <t>'001107</t>
  </si>
  <si>
    <t>babu for tiling cellar</t>
  </si>
  <si>
    <t>'001106</t>
  </si>
  <si>
    <t>'001108</t>
  </si>
  <si>
    <t>led screen deposit</t>
  </si>
  <si>
    <t>'SUDESAN KUNJURAMAN, B CLASS SNEAHA , FP 04/08/16 2259 , FP16217O17756326</t>
  </si>
  <si>
    <t>'MISS BHAVANA BK PA, MEHAK/B DANCE , FP 05/08/16 1715 , 46171546325796000N, MEHAK/B DANCE</t>
  </si>
  <si>
    <t>'SADHYA</t>
  </si>
  <si>
    <t>sambath c/o pushkas</t>
  </si>
  <si>
    <t>collection from samban, pushkas</t>
  </si>
  <si>
    <t>'JAYACHANDRA CK , AVARMA-KBD-JULY16 , FP 06/08/16 1029 , RP4679960568368700</t>
  </si>
  <si>
    <t>'JAYACHANDRA CK , AVARMA-TBLA-JULY16, FP 06/08/16 1030 , RP4679960568424400</t>
  </si>
  <si>
    <t>'SANKAR S , DANCE GRP B RESHMA, FP 06/08/16 1445 , RP4679960585758100</t>
  </si>
  <si>
    <t>'CALL REF NO:0641 , VINODKUMAR SUKUMAR, FP 09/08/16 10 , 04112822071678000N</t>
  </si>
  <si>
    <t>'SIMON MR B , LUNCHCLUB MONEY , FP 11/08/16 1318 , 22131821548774000R, CALL REF.NO. 4131 , SIMON MR B</t>
  </si>
  <si>
    <t>'SATHYASEELA , ONASADYA SHERIN , FP 11/08/16 1313 , 832572753131118001</t>
  </si>
  <si>
    <t>'SATHYASEELAN B , SHAYNA JUNE , FP 11/08/16 2120 , RP4679960901949900</t>
  </si>
  <si>
    <t>'SATHYASEELAN B , SHREYA JUNE , FP 11/08/16 2121 , RP4679960901979100</t>
  </si>
  <si>
    <t>'SATHYASEELAN B , SHAYNA JULY , FP 11/08/16 2119 , RP4679960901885400</t>
  </si>
  <si>
    <t>'SATHYASEELAN B , SHREYA JULY , FP 11/08/16 2120 , RP4679960901922700</t>
  </si>
  <si>
    <t>'NASH RAWTHER , NASHONASADHYA1230 , FP 14/08/16 2048 , 00151747632BBCDRDH</t>
  </si>
  <si>
    <t xml:space="preserve">nash ticket </t>
  </si>
  <si>
    <t>'001103</t>
  </si>
  <si>
    <t>ticket printing nishar</t>
  </si>
  <si>
    <t>'001109</t>
  </si>
  <si>
    <t>'XLN TELECOM , 4273448 12450964</t>
  </si>
  <si>
    <t>'XAVIER F , JASMINE KEYBOARD , FP 18/08/16 1338 , RP4679961304018500</t>
  </si>
  <si>
    <t>'001110</t>
  </si>
  <si>
    <t>'MOHAMED IBRAHIM , NASHONASADYA1330 , FP 18/08/16 2038 , 00152399632BBCHZFR</t>
  </si>
  <si>
    <t>'600718 20AUG 1100</t>
  </si>
  <si>
    <t>'600718 20AUG 1101</t>
  </si>
  <si>
    <t>'600718 20AUG 1111</t>
  </si>
  <si>
    <t>'605009 22AUG 1157</t>
  </si>
  <si>
    <t>funeral arjunan</t>
  </si>
  <si>
    <t>'KURIEN T , THANUKURIENSADHYA , FP 23/08/16 1654 , RP4679961624035600</t>
  </si>
  <si>
    <t>thanu kurien</t>
  </si>
  <si>
    <t>'JAYKISHAN PATEL , M KHUSHI B DANCE , FP 24/08/16 0018 , 00156381632BBHMCZH</t>
  </si>
  <si>
    <t>'N VISWANATHAN PUSH, NISHAR MEMBER SHIP, FP 26/08/16 1200 , 100000000218760464</t>
  </si>
  <si>
    <t>'N VISWANATHAN PUSH, NISHAR ITEMS RENT , FP 26/08/16 1158 , 500000000220399472</t>
  </si>
  <si>
    <t xml:space="preserve">Nishar - chair, tug, burner </t>
  </si>
  <si>
    <t>'E THOMAS , ONAM 2016 TICKETS , FP 29/08/16 1712 , 400000000225558366</t>
  </si>
  <si>
    <t>edwin tickets</t>
  </si>
  <si>
    <t>'R JEEJU SASI , JEEJO LIFE MEM , FP 30/08/16 0612 , 100000000219321145</t>
  </si>
  <si>
    <t>Jeeju Sasi</t>
  </si>
  <si>
    <t>'NEELAKANDAN , ONASADHYA SUJITH , FP 29/08/16 2252 , 245302832522928001</t>
  </si>
  <si>
    <t>'SATHYASEELA , ONASADYA SHERIN , FP 27/08/16 1551 , 676830221551728001</t>
  </si>
  <si>
    <t>'P JOSEPH , ONASADYA-PRADEEPJ , FP 28/08/16 2149 , 500000000220677803</t>
  </si>
  <si>
    <t>'RAWTHER NA , SADYA-NASH 1.30PM , FP 29/08/16 1158 , RP4679962000476100</t>
  </si>
  <si>
    <t>'S DIVAKAR , MEENAKSHI - AUG 16, FP 30/08/16 1141 , 600000000220804537</t>
  </si>
  <si>
    <t>'S NAIR , B CLASS KARISHMA N, FP 31/08/16 1625 , 500000000221334023</t>
  </si>
  <si>
    <t>'JOSE AA , ONASADYA AMOL , FP 30/08/16 2013 , RP4679962102618300</t>
  </si>
  <si>
    <t>amol</t>
  </si>
  <si>
    <t>'G MOHANLAL , ONASADYA GEETHA MO, FP 31/08/16 1444 , 600000000221100839</t>
  </si>
  <si>
    <t>geetha mohanlal</t>
  </si>
  <si>
    <t>'600718-43074462</t>
  </si>
  <si>
    <t>'600718-43074463</t>
  </si>
  <si>
    <t>'600718-43074464</t>
  </si>
  <si>
    <t>'600718-43074465</t>
  </si>
  <si>
    <t>'600718-43074466</t>
  </si>
  <si>
    <t>'600718-43074467</t>
  </si>
  <si>
    <t>'600718-43074468</t>
  </si>
  <si>
    <t>'600718-43074469</t>
  </si>
  <si>
    <t>'600718-43074470</t>
  </si>
  <si>
    <t>'600718-43074471</t>
  </si>
  <si>
    <t>'600718-43074472</t>
  </si>
  <si>
    <t>'600718-43074473</t>
  </si>
  <si>
    <t>'600718-43074474</t>
  </si>
  <si>
    <t>'600718-43074475</t>
  </si>
  <si>
    <t>'600718-43074476</t>
  </si>
  <si>
    <t>'600718-43074477</t>
  </si>
  <si>
    <t>'600718-43074478</t>
  </si>
  <si>
    <t>'600718-43074479</t>
  </si>
  <si>
    <t>'600718-43074480</t>
  </si>
  <si>
    <t>'600718-43074481</t>
  </si>
  <si>
    <t>'600718-43074482</t>
  </si>
  <si>
    <t>'600718-43074483</t>
  </si>
  <si>
    <t>'600718-43074484</t>
  </si>
  <si>
    <t>'600718-43074485</t>
  </si>
  <si>
    <t>'600718-43074486</t>
  </si>
  <si>
    <t>'600718-43074487</t>
  </si>
  <si>
    <t>'600718-43074488</t>
  </si>
  <si>
    <t>'600718-43074489</t>
  </si>
  <si>
    <t>'600718-43074490</t>
  </si>
  <si>
    <t>'600718-43074491</t>
  </si>
  <si>
    <t>'600718-43074492</t>
  </si>
  <si>
    <t>'600718-43074493</t>
  </si>
  <si>
    <t>'600718-43074494</t>
  </si>
  <si>
    <t>'600718-43074495</t>
  </si>
  <si>
    <t>'600718-43074496</t>
  </si>
  <si>
    <t>'600718-43074497</t>
  </si>
  <si>
    <t>'600718-43074498</t>
  </si>
  <si>
    <t>'600718-43074499</t>
  </si>
  <si>
    <t>'600718-43074500</t>
  </si>
  <si>
    <t>'600718-43074501</t>
  </si>
  <si>
    <t>'600718-43074502</t>
  </si>
  <si>
    <t>'600718-43074503</t>
  </si>
  <si>
    <t>'600718-43074504</t>
  </si>
  <si>
    <t>'600718-43074505</t>
  </si>
  <si>
    <t>'600718-43074506</t>
  </si>
  <si>
    <t>'600718-43074507</t>
  </si>
  <si>
    <t>'600718-43074508</t>
  </si>
  <si>
    <t>'600718-43074509</t>
  </si>
  <si>
    <t>'600718-43074510</t>
  </si>
  <si>
    <t>'600718-43074511</t>
  </si>
  <si>
    <t>'600718-43074512</t>
  </si>
  <si>
    <t>'600718-43074513</t>
  </si>
  <si>
    <t>'600718-43074514</t>
  </si>
  <si>
    <t>'600718-43074515</t>
  </si>
  <si>
    <t>'XAVIER F , JASMINE KEYBOARD , FP 31/08/16 2350 , RP4679962218333100</t>
  </si>
  <si>
    <t>'MRS KALAIVANEE KAN, ZEST KB CLASS , FP 01/09/16 0957 , 14095714721910000N, ZEST KB CLASS</t>
  </si>
  <si>
    <t>'A MATHEW , NASHONASADYA.13.10, FP 31/08/16 2349 , 400000000226228545</t>
  </si>
  <si>
    <t>'B VASU , BEENA CHENDA , FP 31/08/16 2319 , 100000000219766109</t>
  </si>
  <si>
    <t>'001111</t>
  </si>
  <si>
    <t>'001113</t>
  </si>
  <si>
    <t>'VASANTH , ANU CHENDA AUG 16 , FP 02/09/16 1000 , 336039410001209001</t>
  </si>
  <si>
    <t>'JOSE AA , ONASADYA AMOL , FP 01/09/16 2351 , RP4679962317207000</t>
  </si>
  <si>
    <t>'001112</t>
  </si>
  <si>
    <t>'001114</t>
  </si>
  <si>
    <t>'CHERAYI S PLU , CHENDA , FP 06/09/16 1210 , 291534350121609001</t>
  </si>
  <si>
    <t>'001115</t>
  </si>
  <si>
    <t>petty cash to murali</t>
  </si>
  <si>
    <t>'MS VIJAYASREE VIJA, VINAYSAJEER/CHENDA, FP 07/09/16 1502 , FO1609071500001204</t>
  </si>
  <si>
    <t>'RAM GADHVI , GOPIKA KB , FP 07/09/16 1115 , 00151024632BBFTNFP</t>
  </si>
  <si>
    <t>'ANTHONY BELVIN , BELVIN , FP 08/09/16 1436 , FP16252O15309386</t>
  </si>
  <si>
    <t>belvin antony ticket</t>
  </si>
  <si>
    <t>'N VISWANATHAN PUSH, NISHAR HALL SEP10 , FP 07/09/16 2236 , 500000000223094377</t>
  </si>
  <si>
    <t>nishar hall hire</t>
  </si>
  <si>
    <t>'PILLAI SS+L , LALITHA/SADYA , FP 08/09/16 2346 , RP4679962814717200</t>
  </si>
  <si>
    <t>collection lalitha</t>
  </si>
  <si>
    <t>'600718 09SEP 1401</t>
  </si>
  <si>
    <t>'CALL REF NO:0660 , VINODKUMAR SUKUMAR, FP 09/09/16 10 , 28092648562109000N</t>
  </si>
  <si>
    <t>'PUSHKAS VASU , ONASADYA , FP 11/09/16 1336 , 00151722632BBCJJPV</t>
  </si>
  <si>
    <t>'S MICHEAL , ONAM CELEB , FP 10/09/16 1732 , 500000000223568884</t>
  </si>
  <si>
    <t>'R THEKKA , RAJESH-ONAM16-VIP , FP 10/09/16 0856 , 600000000223306651</t>
  </si>
  <si>
    <t>'GOMEZ R , TICKET FOR 17ROBIN, FP 11/09/16 1816 , RP4679962979787000</t>
  </si>
  <si>
    <t>'SWAYAM ESTATES LIM, SWAYAMPONNONAM2016, FP 09/09/16 2004 , 100000000221848417</t>
  </si>
  <si>
    <t>sponsor swayam</t>
  </si>
  <si>
    <t>'J MADHAVANANDAN , JYOTHY ONAM TICKET, FP 09/09/16 1840 , 200000000221797073</t>
  </si>
  <si>
    <t>'DEEPA BALACHANDRAN, SANAJANA B DANCE S, FP 11/09/16 0750 , 760654376500</t>
  </si>
  <si>
    <t>'SWAYAM ESTATES LIM, SWAYAMPONNONAM2016, FP 12/09/16 1019 , 500000000223792423</t>
  </si>
  <si>
    <t>'600718 12SEP 1125</t>
  </si>
  <si>
    <t>'600718 12SEP 1126</t>
  </si>
  <si>
    <t>'600718 12SEP 1127</t>
  </si>
  <si>
    <t>'600718 12SEP 1128</t>
  </si>
  <si>
    <t>'600718 12SEP 1129</t>
  </si>
  <si>
    <t>'600718 12SEP 1130</t>
  </si>
  <si>
    <t>'001117</t>
  </si>
  <si>
    <t>antony cleaning</t>
  </si>
  <si>
    <t>'SINDHU FRANCIS , SINDHU F , FP 14/09/16 1024 , 00151200632BBGXLRD</t>
  </si>
  <si>
    <t>sindhu from aji velu</t>
  </si>
  <si>
    <t>'BHASKARAN SUGESHE , ONAM SUDHIR , FP 13/09/16 2045 , FP16257O17664623</t>
  </si>
  <si>
    <t>sugesh</t>
  </si>
  <si>
    <t>'001116</t>
  </si>
  <si>
    <t>'001121</t>
  </si>
  <si>
    <t>chef baby chechi pay</t>
  </si>
  <si>
    <t>'KUNJURAMAN MR S , SREE K KUNJURAMAN , FP 15/09/16 1103 , 59110359169016000R, CALL REF.NO. 6319 , KUNJURAMAN MR S</t>
  </si>
  <si>
    <t>sreekumar kunjiraman</t>
  </si>
  <si>
    <t>'BHANU , 2273ME , FP 15/09/16 0059 , 100000000222608809</t>
  </si>
  <si>
    <t>UNNIKRISHNA MENO , NANDU CHENDA FEES , FP 16/09/16 0730 , RP4679963274623800 - (£150 - £130 for 2016, £20 for 2015)</t>
  </si>
  <si>
    <t>'001122</t>
  </si>
  <si>
    <t>'001123</t>
  </si>
  <si>
    <t>petty cash for onam</t>
  </si>
  <si>
    <t>'001125</t>
  </si>
  <si>
    <t>sam travels sponsorship</t>
  </si>
  <si>
    <t>Ticket sales from Babu annan</t>
  </si>
  <si>
    <t>AMBAL TECHNO , ONAMSUNIL HOUNSLOW, FP 17/09/16 1359 , 130415259531719001- (£non mem 2 tkt £30 from murali</t>
  </si>
  <si>
    <t xml:space="preserve">murali p online 2 x15 </t>
  </si>
  <si>
    <t>'V GOPI , ONA PROGRAME 2016 , FP 17/09/16 1528 , 300000000228439556</t>
  </si>
  <si>
    <t>'ANTHONY BELVIN , BELVIN , FP 17/09/16 0906 , FP16261O19404218</t>
  </si>
  <si>
    <t>'ABRAHAM S , ALISHA ROHAN KB JU, FP 17/09/16 1500 , 176537420051719001</t>
  </si>
  <si>
    <t>Alisha Sajit</t>
  </si>
  <si>
    <t>NASH RAWTHER , NASH ONAM TICKETX3, FP 17/09/16 1211 , 00151747632BBCFGXN - (£24 from samban &amp; £12 from murali p)</t>
  </si>
  <si>
    <t>nash tkt from samban</t>
  </si>
  <si>
    <t>nash tkt from murali p</t>
  </si>
  <si>
    <t>'001119</t>
  </si>
  <si>
    <t>hall hire trinity centre</t>
  </si>
  <si>
    <t>'XLN TELECOM , 4273448 12551199</t>
  </si>
  <si>
    <t>'001124</t>
  </si>
  <si>
    <t>'P DHARMAJAN RAJAMM, TABALA OMHAREY , FP 21/09/16 0914 , 100000000223670274</t>
  </si>
  <si>
    <t>'001118</t>
  </si>
  <si>
    <t>tiling cellar and other repairs</t>
  </si>
  <si>
    <t>'001120</t>
  </si>
  <si>
    <t>shutter repair with call out</t>
  </si>
  <si>
    <t>'001126</t>
  </si>
  <si>
    <t>'R RAMADAS , B CLASS NAYANA , FP 22/09/16 1926 , 500000000225564695</t>
  </si>
  <si>
    <t>'NAIR SB+BB , BALAMURALI ONAM , FP 23/09/16 1528 , RP4679963782735400</t>
  </si>
  <si>
    <t>murali ticket sales from nishar</t>
  </si>
  <si>
    <t>'JEYIN B , BDANCE NISH SEP16 , FP 24/09/16 0921 , RP4679963825179600</t>
  </si>
  <si>
    <t>'S NABI , SALEEM 24/09/16 , FP 25/09/16 1737 , 500000000225984698</t>
  </si>
  <si>
    <t>'VISWANATHAN S , 2302ME , FP 24/09/16 0802 , RP4659982532756000</t>
  </si>
  <si>
    <t>subash onam c/o jestin</t>
  </si>
  <si>
    <t>'JAYKISHAN PATEL , M KHUSHI B DANCE , FP 26/09/16 0028 , 00156381632BBHPFYV</t>
  </si>
  <si>
    <t>NAIR PK , KIRANSTABALA , FP 24/09/16 1044 , RP4679963832247700 (£120-2016, £20-2015)</t>
  </si>
  <si>
    <t>'JEYIN B , BDNC NISH SEP16 EX, FP 26/09/16 0722 , RP4679963920112300</t>
  </si>
  <si>
    <t>'RAM GADHVI , GOPIKA KB , FP 26/09/16 1626 , 00151024632BBFVQXR</t>
  </si>
  <si>
    <t>'SIVADASAN SHAJDEV , M640SS , FP 26/09/16 0052 , FP16269O48819306</t>
  </si>
  <si>
    <t>'JEYIN B , BDANCE NISH AUG 16, FP 24/09/16 0920 , RP4679963825129400</t>
  </si>
  <si>
    <t>'PILLAI J + PJ , J PILLAI , FP 25/09/16 2113 , RP4679963910719000</t>
  </si>
  <si>
    <t>'LUXI JACOB , LUXI JACOB , FP 27/09/16 1050 , 00151200632BBGYLFJ</t>
  </si>
  <si>
    <t>luxi jacob</t>
  </si>
  <si>
    <t>'UNNIKRISHNA MENO , CHAIR HIRE 17SEP , FP 28/09/16 0907 , RP4679964084619400</t>
  </si>
  <si>
    <t>'VIJAYAN H , VIJAY CHENDACLASS , FP 28/09/16 1026 , RP4679964092783100</t>
  </si>
  <si>
    <t>'VIJAYAN H , HENA CHENDACLASS , FP 28/09/16 1027 , RP4679964092858900</t>
  </si>
  <si>
    <t>'VIJAYAN H , ASHVIN CHENDACLASS, FP 28/09/16 1027 , RP4679964092897300</t>
  </si>
  <si>
    <t>'VIJAYAN H , ASHNA/B DANCE , FP 28/09/16 1028 , RP4679964092944700</t>
  </si>
  <si>
    <t>'CHERAYI S PLU , CHENDA , FP 29/09/16 1134 , 282237914311929001</t>
  </si>
  <si>
    <t>'S NAIR , B CLASS KARISHMA N, FP 30/09/16 1003 , 100000000225548533</t>
  </si>
  <si>
    <t>'MISS BHAVANA BK PA, MEHAK/B DANCE , FP 30/09/16 1707 , 60170738639614000N, MEHAK/B DANCE</t>
  </si>
  <si>
    <t>'SIMON MR B , ALL RENT 28/09/16 , FP 30/09/16 1502 , 46150225625316000R, CALL REF.NO. 7584 , SIMON MR B</t>
  </si>
  <si>
    <t>UK MALAYALEE CRICK, UKMCL - (£50 for Kerala Carnival, £20 for KH hire</t>
  </si>
  <si>
    <t>'001128</t>
  </si>
  <si>
    <t>chair hire c/o aji velu</t>
  </si>
  <si>
    <t>remitance from babu annan</t>
  </si>
  <si>
    <t>ukmcl stall</t>
  </si>
  <si>
    <t>ukmcl meeting</t>
  </si>
  <si>
    <t>annual accounts and payslip to accountant</t>
  </si>
  <si>
    <t>'F YESUDAS , KB FINLEY FIONA FR, FP 01/10/16 1152 , 500000000227439337</t>
  </si>
  <si>
    <t>VARGHESE J , KB CLASS DANIELJOJ, FP 01/10/16 1442 , 024397212441100101 (£64 -2015, £66 - 2016)</t>
  </si>
  <si>
    <t>'DEEPA BALACHANDRAN, SANAJANA B DANCE O, FP 01/10/16 1004 , 760672581100</t>
  </si>
  <si>
    <t>'VASANTH , ANU CHENDA SEP 16 , FP 03/10/16 1117 , 959693217111300101</t>
  </si>
  <si>
    <t>'SANKAR S , DANCE GRP B RESHMA, FP 01/10/16 0107 , RP4679964372369100</t>
  </si>
  <si>
    <t>'SAM A J , HANNAHKB , FP 02/10/16 2032 , 092807432302200101</t>
  </si>
  <si>
    <t>hannah jacob</t>
  </si>
  <si>
    <t>'ABRAHAM S , ALISHA ROHAN KB JU, FP 01/10/16 2226 , 584078516222100101</t>
  </si>
  <si>
    <t>'E VARGHESE , ARON KB , FP 03/10/16 1730 , 600000000228018089</t>
  </si>
  <si>
    <t>'600718 03OCT 1408</t>
  </si>
  <si>
    <t>'600718 03OCT 1411</t>
  </si>
  <si>
    <t>'600718 03OCT 1412</t>
  </si>
  <si>
    <t>'600718 03OCT 1424</t>
  </si>
  <si>
    <t>'CALL REF NO:0683 , VINODKUMAR SUKUMAR, FP 03/10/16 10 , 60114809099624000N</t>
  </si>
  <si>
    <t>'RENT</t>
  </si>
  <si>
    <t>tug of war,etc to wlathamstov - pretti</t>
  </si>
  <si>
    <t>ilford town hall refund</t>
  </si>
  <si>
    <t>'DEEPA BALACHANDRAN, SANAJANA B DANCE P, FP 04/10/16 1202 , 760838301000</t>
  </si>
  <si>
    <t>600138 04OCT 1047- £140 ( Sumathy £40, Prasanna £50, Mallika £50 - Jul- Aug )</t>
  </si>
  <si>
    <t>'001132</t>
  </si>
  <si>
    <t>'MATHEWS T , JUDE JOB JACOB KB , FP 04/10/16 1931 , RP4679964658135300</t>
  </si>
  <si>
    <t>sponsorship from samban annan</t>
  </si>
  <si>
    <t>'MRS KALAIVANEE KAN, ZEST KB CLASS , FP 06/10/16 0957 , 10095750446369000N, ZEST KB CLASS</t>
  </si>
  <si>
    <t>'GEORGE J AND S , ONAM TKTS JAISON , FP 05/10/16 2133 , 422360513312500101</t>
  </si>
  <si>
    <t>ticket sales from jaison</t>
  </si>
  <si>
    <t>'SURISH B , VISHNU TB , FP 05/10/16 2039 , RP4679964739536000</t>
  </si>
  <si>
    <t>vishnu</t>
  </si>
  <si>
    <t>'001130</t>
  </si>
  <si>
    <t>expenses from Anilkumar</t>
  </si>
  <si>
    <t>'600718 07OCT 1307</t>
  </si>
  <si>
    <t>ticket sales by cheque payment- pushkas</t>
  </si>
  <si>
    <t>'600718 07OCT 1310</t>
  </si>
  <si>
    <t>ticket sales onasadya - cheque payment</t>
  </si>
  <si>
    <t>'JAYACHANDRA CK , AVARMA-KBD-SEP16 , FP 09/10/16 2221 , RP4679965008776500</t>
  </si>
  <si>
    <t>'JAYACHANDRA CK , AVARMA-TBLA-AUG16 , FP 09/10/16 2231 , RP4679965009120400</t>
  </si>
  <si>
    <t>'VELAY AND ROBI , AMAL MRITGHM OCT 9, FP 09/10/16 1820 , 764508750281900101</t>
  </si>
  <si>
    <t>'PILLAI SS+L , LALITHA/ONAM TIKT , FP 08/10/16 2156 , RP4679964967506500</t>
  </si>
  <si>
    <t>ticket sales from lalitha</t>
  </si>
  <si>
    <t>'JAYACHANDRA CK , AVARMA-TBLA-SEP16 , FP 09/10/16 2222 , RP4679965008803500</t>
  </si>
  <si>
    <t>'PUSHKAS VASU , COACH TRIP/ , FP 09/10/16 0047 , 00151722632BBCJXTT</t>
  </si>
  <si>
    <t>ticket sales pushkas, aji, door collection etc</t>
  </si>
  <si>
    <t>'SIMON MR B , SUBASHONA/DONA , FP 10/10/16 1541 , 56154115887723000R, CALL REF.NO. 0519 , SIMON MR B</t>
  </si>
  <si>
    <t>'PILLAI J + PJ , ONAN , FP 09/10/16 2226 , RP4679965008936400</t>
  </si>
  <si>
    <t>sponsor from nalukettu</t>
  </si>
  <si>
    <t>'SIMON MR B , ROPE HIRE , FP 10/10/16 1542 , 08154205902563000R, CALL REF.NO. 0519 , SIMON MR B</t>
  </si>
  <si>
    <t>tug rope hire</t>
  </si>
  <si>
    <t>'SUDESAN KUNJURAMAN, B CLASS SNEAHA , FP 08/10/16 0905 , FP16282O11560394</t>
  </si>
  <si>
    <t>'CHERIAN TONY , TONY CHERIAN , FP 09/10/16 1214 , FP16283O11932581</t>
  </si>
  <si>
    <t>tony cherian</t>
  </si>
  <si>
    <t>'JAYACHANDRA CK , AVARMA-KBD-AUG16 , FP 09/10/16 2231 , RP4679965009095900</t>
  </si>
  <si>
    <t>rebeca binoy</t>
  </si>
  <si>
    <t>'Y DARAM , AAKASH AND AASHISH , FP 08/10/16 2035 , 600000000229006402</t>
  </si>
  <si>
    <t>'600718 10OCT 1210</t>
  </si>
  <si>
    <t>'600718 10OCT 1212</t>
  </si>
  <si>
    <t>'600718 10OCT 1213</t>
  </si>
  <si>
    <t>'600718 10OCT 1214</t>
  </si>
  <si>
    <t>'600718 10OCT 1215</t>
  </si>
  <si>
    <t>'600718 10OCT 1448</t>
  </si>
  <si>
    <t>raffle income</t>
  </si>
  <si>
    <t>'AJISH SUNDAR LTD , GUCHI SPONSOR , FP 11/10/16 1946 , RP4679965148914000</t>
  </si>
  <si>
    <t>sponsorship from guchi beauty parlour</t>
  </si>
  <si>
    <t>'N VISWANATHAN PUSH, REJULESH ONAM SPON, FP 13/10/16 1904 , 300000000233738764</t>
  </si>
  <si>
    <t>sponsorship from revelesh c/o nishar</t>
  </si>
  <si>
    <t>'001133</t>
  </si>
  <si>
    <t>'CALL REF NO:0698 , VINODKUMAR SUKUMAR, FP 17/10/16 10 , 45165939939612000N</t>
  </si>
  <si>
    <t>'XLN TELECOM , 4273448 12650081</t>
  </si>
  <si>
    <t>'GEORGE J AND S , C DANCE-CHRISTAL J, FP 17/10/16 2231 , 172518111322710101</t>
  </si>
  <si>
    <t>crystal Jaison</t>
  </si>
  <si>
    <t>'600718 18OCT 1308</t>
  </si>
  <si>
    <t>'600718 18OCT 1309</t>
  </si>
  <si>
    <t>'600718 18OCT 1310</t>
  </si>
  <si>
    <t>'001134</t>
  </si>
  <si>
    <t>'001135</t>
  </si>
  <si>
    <t>ponnonam expenses from nishar</t>
  </si>
  <si>
    <t>'001136</t>
  </si>
  <si>
    <t>onam expenses from nishar</t>
  </si>
  <si>
    <t>'001137</t>
  </si>
  <si>
    <t>ponnonam rest of payment to croydon</t>
  </si>
  <si>
    <t>'M BABU , HALL HIRE 23.10.16, FP 21/10/16 1025 , 300000000235116406</t>
  </si>
  <si>
    <t>luxy jacob rental</t>
  </si>
  <si>
    <t>'PILLAI J + PJ , HALL 8/10/16 , FP 22/10/16 2135 , RP4679965904504700</t>
  </si>
  <si>
    <t>anitha c/o jayan annan</t>
  </si>
  <si>
    <t>'JAYKISHAN PATEL , M KHUSHI B DANCE , FP 24/10/16 0024 , 00156381632BBHRCBM</t>
  </si>
  <si>
    <t>'N VISWANATHAN PUSH, ONAM TICKET SALES , FP 23/10/16 2150 , 500000000231678519</t>
  </si>
  <si>
    <t>ticket sales from nishar</t>
  </si>
  <si>
    <t>'MR I G VINCENT GOM, M513GI</t>
  </si>
  <si>
    <t>M513GI</t>
  </si>
  <si>
    <t>'001129</t>
  </si>
  <si>
    <t>'VELAY AND ROBI , AMAL MRITGHM OCT23, FP 23/10/16 1352 , 212299632531320101</t>
  </si>
  <si>
    <t>'CALL REF NO:0706 , VINODKUMAR SUKUMAR, FP 25/10/16 10 , 62233254385624000N</t>
  </si>
  <si>
    <t>'CHERAYI S PLU , CHENDA , FP 27/10/16 1218 , 716757828121720101</t>
  </si>
  <si>
    <t>'S DIVAKAR , MEENAKSHI - SEPT16, FP 27/10/16 1955 , 400000000237347292</t>
  </si>
  <si>
    <t>'VIJAYAN H , ASHNA/B DANCE , FP 29/10/16 1714 , RP4679966413900500</t>
  </si>
  <si>
    <t>'VIJAYAN H , ASHVIN CHENDACLASS, FP 29/10/16 1714 , RP4679966413928600</t>
  </si>
  <si>
    <t>'S NAIR , B CLASS KARISHMA N, FP 31/10/16 1120 , 400000000238140104</t>
  </si>
  <si>
    <t>'VIJAYAN H , HENA CHENDACLASS , FP 29/10/16 1715 , RP4679966413958400</t>
  </si>
  <si>
    <t>'PILLAI J + PJ , SILPA PILLAI , FP 30/10/16 1746 , RP4679966463568500</t>
  </si>
  <si>
    <t>silpa pillai</t>
  </si>
  <si>
    <t>'S NAIR , MAUK2321MEM , FP 31/10/16 1141 , 600000000233109597</t>
  </si>
  <si>
    <t>'VIJAYAN H , VIJAY CHENDACLASS , FP 29/10/16 1715 , RP4679966414005200</t>
  </si>
  <si>
    <t>'600718 31OCT 1452</t>
  </si>
  <si>
    <t>'600718 31OCT 1454</t>
  </si>
  <si>
    <t>hays chenda</t>
  </si>
  <si>
    <t>payments</t>
  </si>
  <si>
    <t>receipts</t>
  </si>
  <si>
    <t>Club 150</t>
  </si>
  <si>
    <t>club 150</t>
  </si>
  <si>
    <t>Directors fund</t>
  </si>
  <si>
    <t>remaing payment from Peter henry</t>
  </si>
  <si>
    <t>c/o jayan paul</t>
  </si>
  <si>
    <t>rajesh hurley vip ticket</t>
  </si>
  <si>
    <t>hare</t>
  </si>
  <si>
    <t>kb</t>
  </si>
  <si>
    <t>nisari at leicester</t>
  </si>
  <si>
    <t>jul</t>
  </si>
  <si>
    <t>aug</t>
  </si>
  <si>
    <t>'UNNIKRISHNA MENO , NANDU CHENDA FEES , FP 16/09/16 0730 , RP4679963274623800</t>
  </si>
  <si>
    <t>'AMBAL TECHNO , ONAMSUNIL HOUNSLOW, FP 17/09/16 1359 , 130415259531719001</t>
  </si>
  <si>
    <t>'NASH RAWTHER , NASH ONAM TICKETX3, FP 17/09/16 1211 , 00151747632BBCFGXN</t>
  </si>
  <si>
    <t>'NAIR PK , KIRANSTABALA , FP 24/09/16 1044 , RP4679963832247700</t>
  </si>
  <si>
    <t>'UK MALAYALEE CRICK, UKMCL</t>
  </si>
  <si>
    <t>'VARGHESE J , KB CLASS DANIELJOJ, FP 01/10/16 1442 , 024397212441100101</t>
  </si>
  <si>
    <t>'600138 04OCT 1047</t>
  </si>
  <si>
    <t>'VASUDEVAN KVS , MUSIC CLASS FEES , FP 10/10/16 1653 , RP4679965064993300</t>
  </si>
  <si>
    <t>'N VISWANATHAN PUSH, FP 01/11/16 0227 , 100000000232043816</t>
  </si>
  <si>
    <t>'P DHARMAJAN RAJAMM, TABALA OMHAREY , FP 01/11/16 1719 , 200000000232312931</t>
  </si>
  <si>
    <t>'LEKSHMANAN A , M728AL</t>
  </si>
  <si>
    <t>'600138 02NOV 1126</t>
  </si>
  <si>
    <t>'001131</t>
  </si>
  <si>
    <t>'SUDESAN KUNJURAMAN, RANI HALL HIRE , FP 02/11/16 2333 , FP16307O05734541</t>
  </si>
  <si>
    <t>'JEYIN B , BDANCE NISH OCT16 , FP 02/11/16 2109 , RP4679966761081300</t>
  </si>
  <si>
    <t>'DEEPA BALACHANDRAN, SANAJANA B DANCE N, FP 04/11/16 2047 , 760701298200</t>
  </si>
  <si>
    <t>'600718 08NOV 1136</t>
  </si>
  <si>
    <t>'CALL REF NO:0712 , VINODKUMAR SUKUMAR, FP 08/11/16 10 , 25181158901922000N</t>
  </si>
  <si>
    <t>'001138</t>
  </si>
  <si>
    <t>'600718 11NOV 1233</t>
  </si>
  <si>
    <t>'600718 11NOV 1234</t>
  </si>
  <si>
    <t>'600718 11NOV 1235</t>
  </si>
  <si>
    <t>'MATHEWS T , JUDE JOB JACOB KB , FP 12/11/16 1129 , RP4679967433756100</t>
  </si>
  <si>
    <t>'SANTHIGIR UK LTD , SANTHIGIRI RENT , FP 11/11/16 2317 , RP4659985682784700</t>
  </si>
  <si>
    <t>'JAYACHANDRA CK , AVARMA-TBLA-OCT16 , FP 13/11/16 1058 , RP4679967479314300</t>
  </si>
  <si>
    <t>'001139</t>
  </si>
  <si>
    <t>'XLN TELECOM , 4273448 12750102</t>
  </si>
  <si>
    <t>'600718 17NOV 1556</t>
  </si>
  <si>
    <t>'N VISWANATHAN PUSH, TRINITY DONATION , FP 20/11/16 1832 , 600000000237140266</t>
  </si>
  <si>
    <t>'DHARMARAJAN S , 2313MC</t>
  </si>
  <si>
    <t>'000603</t>
  </si>
  <si>
    <t>'001140</t>
  </si>
  <si>
    <t>'605009 21NOV 1558</t>
  </si>
  <si>
    <t>'605009 21NOV 1559</t>
  </si>
  <si>
    <t>'000601</t>
  </si>
  <si>
    <t>'000605</t>
  </si>
  <si>
    <t>'000607</t>
  </si>
  <si>
    <t>'PUSHKAS VASU , MSHIP CLT AT AGM , FP 24/11/16 0059 , 00151722632BBCKVHV</t>
  </si>
  <si>
    <t>'JAYKISHAN PATEL , M KHUSHI B DANCE , FP 24/11/16 0015 , 00156381632BBHTCQV</t>
  </si>
  <si>
    <t>'000604</t>
  </si>
  <si>
    <t>'Y DARAM , AAKASH AND AASHISH , FP 25/11/16 0046 , 200000000236493702</t>
  </si>
  <si>
    <t>'000602</t>
  </si>
  <si>
    <t>'RAM GADHVI , GOPIKA KB , FP 27/11/16 0905 , 00151024632BBFZVCH</t>
  </si>
  <si>
    <t>'000606</t>
  </si>
  <si>
    <t>'S DIVAKAR , MEENAKSHI - NOV 16, FP 29/11/16 1403 , 500000000239193209</t>
  </si>
  <si>
    <t>'UNNIKRISHNA MENO , NANDU CHENDA FEES , FP 29/11/16 2224 , RP4679968687517100</t>
  </si>
  <si>
    <t>'S NAIR , B CLASS KARISHMA N, FP 30/11/16 1955 , 400000000244393152</t>
  </si>
  <si>
    <t>'MRS KALAIVANEE KAN, ZEST KB CLASS , FP 01/12/16 1000 , 41100055212681000N, ZEST KB CLASS</t>
  </si>
  <si>
    <t>'VIJAYAN H , VIJAY CHENDACLASS , FP 02/12/16 0821 , RP4679968921980700</t>
  </si>
  <si>
    <t>'VIJAYAN H , ASHVIN CHENDACLASS, FP 02/12/16 0822 , RP4679968922009000</t>
  </si>
  <si>
    <t>'FRM 30903919811168, FP 02/12/16 1215 , 100000000238746399</t>
  </si>
  <si>
    <t>'VIJAYAN H , HENA CHENDACLASS , FP 02/12/16 0822 , RP4679968922042300</t>
  </si>
  <si>
    <t>'VIJAYAN H , ASHNA/B DANCE , FP 02/12/16 0823 , RP4679968922071800</t>
  </si>
  <si>
    <t>'SANKAR S , DANCE GRP B RESHMA, FP 03/12/16 0030 , RP4679969013076900</t>
  </si>
  <si>
    <t>'JEYIN B , BDANCE NISH NOV16 , FP 03/12/16 0848 , RP4679969021061300</t>
  </si>
  <si>
    <t>'000611</t>
  </si>
  <si>
    <t>'SUKUMARAN AND SURESH , S SUKUMARAN , FP 06/12/16 1146 , 076386056411602101</t>
  </si>
  <si>
    <t>'SIMON MR B , TAY HIRE , FP 06/12/16 1140 , 17114012175511000R, CALL REF.NO. 9107 , SIMON MR B</t>
  </si>
  <si>
    <t>'DEEPA BALACHANDRAN, SANAJANA B DANCE D, FP 06/12/16 1034 , 760888054300</t>
  </si>
  <si>
    <t>'000609</t>
  </si>
  <si>
    <t>'XAVIER F , JASMINE KEYBOARD , FP 07/12/16 1654 , RP4679969343495300</t>
  </si>
  <si>
    <t>'R RAMACHANDRAN , MAUK , FP 07/12/16 0049 , 600000000241006761</t>
  </si>
  <si>
    <t>'000612</t>
  </si>
  <si>
    <t>'SREEDHARAN S , SREEJIT/DONATION , VIA MOBILE - LVP</t>
  </si>
  <si>
    <t>'000613</t>
  </si>
  <si>
    <t>'SUDESAN KUNJURAMAN, B CLASS SNEAHA , FP 10/12/16 1005 , FP16345O06984889</t>
  </si>
  <si>
    <t>'MATHEWS T , JUDE JOB JACOB KB , FP 10/12/16 1402 , RP4679969559570900</t>
  </si>
  <si>
    <t>'JAYACHANDRA CK , AVARMA-KBD-NOV 16 , FP 15/12/16 1615 , RP4679969914488400</t>
  </si>
  <si>
    <t>'000615</t>
  </si>
  <si>
    <t>'600718 16DEC 1527</t>
  </si>
  <si>
    <t>'600718 19DEC 1517</t>
  </si>
  <si>
    <t>'600718 19DEC 1518</t>
  </si>
  <si>
    <t>'CALL REF NO:0730 , VINODKUMAR SUKUMAR, FP 18/12/16 10 , 33234730587999000N</t>
  </si>
  <si>
    <t>'XLN TELECOM , 4273448 12864664</t>
  </si>
  <si>
    <t>'600718 20DEC 1524</t>
  </si>
  <si>
    <t>'000608</t>
  </si>
  <si>
    <t>'000610</t>
  </si>
  <si>
    <t>'000616</t>
  </si>
  <si>
    <t>'VIJAYAN H , VIJAY CHENDACLASS , FP 22/12/16 1856 , RP4679960481000500</t>
  </si>
  <si>
    <t>'VIJAYAN H , HENA CHENDACLASS , FP 22/12/16 1856 , RP4679960481026500</t>
  </si>
  <si>
    <t>'VIJAYAN H , ASHVIN CHENDACLASS, FP 22/12/16 1856 , RP4679960481043700</t>
  </si>
  <si>
    <t>'VIJAYAN H , ASHNA/B DANCE , FP 22/12/16 1857 , RP4679960481091700</t>
  </si>
  <si>
    <t>'JAYKISHAN PATEL , M KHUSHI B DANCE , FP 28/12/16 0052 , 00156381632BBHWKGR</t>
  </si>
  <si>
    <t>'Y DARAM , AAKASH AND AASHISH , FP 28/12/16 0029 , 200000000243175961</t>
  </si>
  <si>
    <t>'000614</t>
  </si>
  <si>
    <t>'000617</t>
  </si>
  <si>
    <t>'KUMPALAMT , FEES , FP 30/12/16 1206 , 406125156021032101</t>
  </si>
  <si>
    <t>southall</t>
  </si>
  <si>
    <t>ajith lekshamanan</t>
  </si>
  <si>
    <t>001131 - cheque for premises license LBN</t>
  </si>
  <si>
    <t>premises license LBN</t>
  </si>
  <si>
    <t>600138 02NOV 1126 (£388.55 - £25 mallika, £25 prasanna membership, £338.55 kerala carnival)</t>
  </si>
  <si>
    <t>(prasanna)</t>
  </si>
  <si>
    <t>refund from vijayan after final account</t>
  </si>
  <si>
    <t>rani sudesan</t>
  </si>
  <si>
    <t>margate chenda</t>
  </si>
  <si>
    <t>santhigiri rehearsal upstairs</t>
  </si>
  <si>
    <t>001140 - £-517.58(£316.41 Onam expense by Sudheer, £201.17 Kerala House maintanance by Sudheer)</t>
  </si>
  <si>
    <t>sudheer onam and kerala house</t>
  </si>
  <si>
    <t xml:space="preserve">sound system, storage shelf </t>
  </si>
  <si>
    <t>directors fund</t>
  </si>
  <si>
    <t>nishar for trinity</t>
  </si>
  <si>
    <t>exercise to martin</t>
  </si>
  <si>
    <t>expense from murali</t>
  </si>
  <si>
    <t>expense from ravi uncle</t>
  </si>
  <si>
    <t>expense from aji velu</t>
  </si>
  <si>
    <t>collection from AGM</t>
  </si>
  <si>
    <t>donation to trinity centre</t>
  </si>
  <si>
    <t>charity 2016</t>
  </si>
  <si>
    <t>kmcc muslim organistaion</t>
  </si>
  <si>
    <t>work shop expense</t>
  </si>
  <si>
    <t>kerala speaker welcome program</t>
  </si>
  <si>
    <t>chair hire for rex</t>
  </si>
  <si>
    <t>suresh sukumaran</t>
  </si>
  <si>
    <t>cellar leak repair</t>
  </si>
  <si>
    <t>sreejith</t>
  </si>
  <si>
    <t>barclays for onam 16</t>
  </si>
  <si>
    <t>agm 2016</t>
  </si>
  <si>
    <t>food expense from sudheer</t>
  </si>
  <si>
    <t>7 weeks</t>
  </si>
  <si>
    <t>AGM 2016</t>
  </si>
  <si>
    <t>DATE</t>
  </si>
  <si>
    <t>B/C</t>
  </si>
  <si>
    <t xml:space="preserve">DESCRIPTION OF PAYMENT </t>
  </si>
  <si>
    <t>2016 PAY</t>
  </si>
  <si>
    <t>2015 PAID IN 2016</t>
  </si>
  <si>
    <t>RUNNING TOTAL</t>
  </si>
  <si>
    <t>NAME OF THE ALLOCATION</t>
  </si>
  <si>
    <t>tm</t>
  </si>
  <si>
    <t>tabla or mridangam</t>
  </si>
  <si>
    <t>REMYA GOLDIE , REMYA/ B DANCE , FP 03/01/16 2323 , 00151200632BBFZGMF - £42 (£30 -abba, £6-ashna, £6 - ?)</t>
  </si>
  <si>
    <t>abba</t>
  </si>
  <si>
    <t>ch</t>
  </si>
  <si>
    <t>chenda</t>
  </si>
  <si>
    <t>bh</t>
  </si>
  <si>
    <t>unallocateed</t>
  </si>
  <si>
    <t>keyboard</t>
  </si>
  <si>
    <t>krishna</t>
  </si>
  <si>
    <t>v-pay</t>
  </si>
  <si>
    <t>hmt</t>
  </si>
  <si>
    <t>DHARMARAJAN AND OTHERS, VINOD/NAMBIAR SNGM   £650 -  £550 nisari, £100 vinod nisari pay)</t>
  </si>
  <si>
    <t>vinod nisari</t>
  </si>
  <si>
    <t>v-nis</t>
  </si>
  <si>
    <t>nis</t>
  </si>
  <si>
    <t>600718 08FEB 1353 - £220 - (£200- preston chenda, £20 - vajran)</t>
  </si>
  <si>
    <t>food money three weeks dec&amp; jan</t>
  </si>
  <si>
    <t>av-pay</t>
  </si>
  <si>
    <t>music class expense</t>
  </si>
  <si>
    <t>hall hire advance for 07 may</t>
  </si>
  <si>
    <t>001155  (£834.95 = £40.81 for 2015  and £794.14 for 2016)</t>
  </si>
  <si>
    <t>001155  (£834.95 = £41.09 for 2015  and £793.86 for 2016)</t>
  </si>
  <si>
    <t>PILLAI P , MEGHAMITHRA/DANCE ,11/03/16 1145 , 950832035411113001 -£200 (£140-MITHRA, £12-SHRUTHI, £12-NEHA, £24-NISHANA, £12-RESHMA, £24 -jayakumar kb)</t>
  </si>
  <si>
    <t>feb</t>
  </si>
  <si>
    <t>vijaya sree</t>
  </si>
  <si>
    <t>sruthi ravi</t>
  </si>
  <si>
    <t>jayakumar</t>
  </si>
  <si>
    <t>dance teacher pay</t>
  </si>
  <si>
    <t>sponsor previous westham foundation</t>
  </si>
  <si>
    <t>SUDESAN KUNJURAMAN, B CLASS SNEAHA , FP 21/05/16 0849 , FP16142O18276736 -£24 (sneaha - £18, remya - £6)</t>
  </si>
  <si>
    <t>MOHAMED S , SALMA-KB TILLMAY16, FP 22/05/16 0937 , 203258617390225001 (£180 - £130 for 2106 &amp; £50 for 2015)</t>
  </si>
  <si>
    <t>badminton 2016</t>
  </si>
  <si>
    <t xml:space="preserve">BOB ILFORD , FREDIN/CHENDA , FP 07/07/16 1401 , 10140129147902000N, FREDIN/CHENDA - £55 (2016 - £18, 2015 -£37) </t>
  </si>
  <si>
    <t>M727NS</t>
  </si>
  <si>
    <t>vinod chenda perform</t>
  </si>
  <si>
    <t>chenda performance expense</t>
  </si>
  <si>
    <t>uniform</t>
  </si>
  <si>
    <t>PILLAI J + PJ , J PILLAI , FP 25/09/16 2113 , RP4679963910719000 - £940 (£740-2 temple , £100-vinod murugan, £100 - lekshmy)</t>
  </si>
  <si>
    <t>VASUDEVAN KVS , MUSIC CLASS FEES- £102, (arron shinu:£30, rohan sajith £20,hanah jacob £20, rebeca binoy £20, sudheer chenda £12)</t>
  </si>
  <si>
    <t>music exp</t>
  </si>
  <si>
    <t>drum pad purchase</t>
  </si>
  <si>
    <t>mallika membership</t>
  </si>
  <si>
    <t>605009 21NOV 1558  - £355 - (£305 BANDMINTON INCOME, £50 DIRECTORS WELFARE FUND)</t>
  </si>
  <si>
    <t>Drama 2017</t>
  </si>
  <si>
    <t>Total 2016  -from BK 2016</t>
  </si>
  <si>
    <t>elders day centre</t>
  </si>
  <si>
    <t>Directors Fund</t>
  </si>
  <si>
    <t>Year ended 31 December 2015</t>
  </si>
  <si>
    <t>Pool Competition</t>
  </si>
  <si>
    <t>New Year Party</t>
  </si>
  <si>
    <t>Drama</t>
  </si>
  <si>
    <t>Misc. income</t>
  </si>
  <si>
    <t>Accountancy and audit fees</t>
  </si>
  <si>
    <t>Bad Debts Written Off</t>
  </si>
  <si>
    <t>MAUK reserves</t>
  </si>
  <si>
    <t>Donations</t>
  </si>
  <si>
    <t>Kerala House Major Maintenance fund</t>
  </si>
  <si>
    <t>Total Restricted Funds</t>
  </si>
  <si>
    <r>
      <t>Transfer to Restricted Funds</t>
    </r>
    <r>
      <rPr>
        <sz val="10"/>
        <color indexed="12"/>
        <rFont val="Arial"/>
        <family val="2"/>
      </rPr>
      <t xml:space="preserve"> </t>
    </r>
  </si>
  <si>
    <t>Accountancy fees includes accounts plus PAYE work</t>
  </si>
  <si>
    <t xml:space="preserve">Accounts </t>
  </si>
  <si>
    <t>PAYE</t>
  </si>
  <si>
    <t>VAT</t>
  </si>
  <si>
    <t>Total</t>
  </si>
  <si>
    <t>Year ended 31 December 2016</t>
  </si>
  <si>
    <t>INCOME &amp; EXPENDITURE ACCOUNT FOR THE YEAR ENDED 31 DECEMBER 2016</t>
  </si>
  <si>
    <t>Cinemaic Dance</t>
  </si>
  <si>
    <t>Kerala House rental</t>
  </si>
  <si>
    <t>Phone &amp; Internet</t>
  </si>
  <si>
    <t>General expense</t>
  </si>
  <si>
    <t>Company registration No.4934084, Charity Registration No.1102653</t>
  </si>
  <si>
    <t>Bank   Receipts</t>
  </si>
  <si>
    <t>Cheque Payments</t>
  </si>
  <si>
    <t>Opening debtors</t>
  </si>
  <si>
    <t>Opening Creditors</t>
  </si>
  <si>
    <t>Closing Debtors</t>
  </si>
  <si>
    <t>Closing Creditors</t>
  </si>
  <si>
    <t>Adjust 4 Receipts</t>
  </si>
  <si>
    <t>Reason</t>
  </si>
  <si>
    <t>Adjust 4 Payments</t>
  </si>
  <si>
    <t>Internal Hall Rentals</t>
  </si>
  <si>
    <t>Revised Receipts</t>
  </si>
  <si>
    <t>Revised Payments</t>
  </si>
  <si>
    <t>Trial Balance 2016</t>
  </si>
  <si>
    <t>600718 17NOV 1556-£4000 (£1000-music class, £1000-annual day, £1000-Friday club, £1000-60+ sisters club</t>
  </si>
  <si>
    <t>barclays sponsorship</t>
  </si>
  <si>
    <t>Bharatanatyam</t>
  </si>
  <si>
    <t>Charity</t>
  </si>
  <si>
    <t>Directors' Fund</t>
  </si>
  <si>
    <t xml:space="preserve">                  COMPANY REGISTERED NUMBER : 4934084 (England &amp; Wales)</t>
  </si>
  <si>
    <t xml:space="preserve">                               CHARITY REGISTRATION NUMBER : 1102653</t>
  </si>
  <si>
    <t xml:space="preserve">           REPORT OF THE DIRECTOR </t>
  </si>
  <si>
    <t xml:space="preserve">               AND</t>
  </si>
  <si>
    <t xml:space="preserve">                       FINANCIAL STATEMENTS FOR THE PERIOD FROM</t>
  </si>
  <si>
    <t xml:space="preserve">                       FOR</t>
  </si>
  <si>
    <t xml:space="preserve">                                MALAYALEE ASSOCIATION OF THE UK</t>
  </si>
  <si>
    <t xml:space="preserve">                                   01 JANUARY 2016  TO  31 DECEMBER 2016</t>
  </si>
  <si>
    <t>INDEX TO FINANCIAL STATEMENTS</t>
  </si>
  <si>
    <t>PAGES</t>
  </si>
  <si>
    <t>Company Information</t>
  </si>
  <si>
    <t>Report of the Directors</t>
  </si>
  <si>
    <t>Report of the accountant</t>
  </si>
  <si>
    <t>Income and Expenditure Account</t>
  </si>
  <si>
    <t>Balance Sheet</t>
  </si>
  <si>
    <t>Notes to the Financial statements</t>
  </si>
  <si>
    <t>FOR THE  PERIOD FROM 01 JANUARY 2016  TO  31 DECEMBER 2016</t>
  </si>
  <si>
    <t>COMPANY  INFORMATION</t>
  </si>
  <si>
    <t>COMPANY DIRECTORS :</t>
  </si>
  <si>
    <t>Anilkumar Mazhukattu Edavana</t>
  </si>
  <si>
    <t>Aji Gangadaran</t>
  </si>
  <si>
    <t>Jaison George</t>
  </si>
  <si>
    <t>Biju Gopinath</t>
  </si>
  <si>
    <t>Narayanan Ravendran Nair</t>
  </si>
  <si>
    <t>Suprabha Painiveedu</t>
  </si>
  <si>
    <t>Jayan Pillai</t>
  </si>
  <si>
    <t>Lalitha Pillai</t>
  </si>
  <si>
    <t>Muraleedharan Gangadharan Pillai</t>
  </si>
  <si>
    <t>Silpa Pillai</t>
  </si>
  <si>
    <t>Sreevalsalan Pillai</t>
  </si>
  <si>
    <t>Rajeswari Sadasivan</t>
  </si>
  <si>
    <t>Raman Sambasivan</t>
  </si>
  <si>
    <t>Baldwin Simon</t>
  </si>
  <si>
    <t>Jainlal Soman</t>
  </si>
  <si>
    <t>Harilal Vasavan</t>
  </si>
  <si>
    <t>Pushkas Vasu</t>
  </si>
  <si>
    <t>Ajikumar Velu</t>
  </si>
  <si>
    <t>Nishar Pushpalatha Viswanathan</t>
  </si>
  <si>
    <t>COMPANY SECRETARY :</t>
  </si>
  <si>
    <t>Sudheeran Vasudevan</t>
  </si>
  <si>
    <t>REGISTERED  OFFICE:</t>
  </si>
  <si>
    <t>Kerala House</t>
  </si>
  <si>
    <t>671 Romford Road</t>
  </si>
  <si>
    <t>Manor Park</t>
  </si>
  <si>
    <t>London</t>
  </si>
  <si>
    <t>E12 5AD</t>
  </si>
  <si>
    <t>REGISTERED NUMBER :</t>
  </si>
  <si>
    <t xml:space="preserve">ACCOUNTANTS : </t>
  </si>
  <si>
    <t>Luckva Accountancy Services</t>
  </si>
  <si>
    <t>Chartered Management Accountants</t>
  </si>
  <si>
    <t>150 Altmore Avenue</t>
  </si>
  <si>
    <t>East Ham</t>
  </si>
  <si>
    <t>E6 2BT</t>
  </si>
  <si>
    <t>FOR THE YEAR ENDED 31 DECEMBER 2016</t>
  </si>
  <si>
    <t>REPORT OF THE DIRECTORS</t>
  </si>
  <si>
    <t xml:space="preserve">The directors  present their report with the financial statements of the company for the period </t>
  </si>
  <si>
    <t>PRINCIPAL  ACTIVITIES</t>
  </si>
  <si>
    <t xml:space="preserve">The principal activity of the company in the period under review was that of providing various </t>
  </si>
  <si>
    <t>charitable services and activities.</t>
  </si>
  <si>
    <t>REVIEW  OF  BUSINESS</t>
  </si>
  <si>
    <t xml:space="preserve">The results for the period and financial position of the company are as shown in the annexed </t>
  </si>
  <si>
    <t>financial statements.</t>
  </si>
  <si>
    <t>DIRECTORS</t>
  </si>
  <si>
    <t>The directors during the period under review were:</t>
  </si>
  <si>
    <t>The directors shown below joined the company during the period:</t>
  </si>
  <si>
    <t>The directors shown below resigned the company during the period:</t>
  </si>
  <si>
    <t>Sreejith Sreedharan</t>
  </si>
  <si>
    <t xml:space="preserve">All the directors, being eligible, offer themselves for election at forthcoming first Annual General </t>
  </si>
  <si>
    <t>Meeting.</t>
  </si>
  <si>
    <t>This report has been prepared in accordance with the special provisions relating to small</t>
  </si>
  <si>
    <t>companies wihtin part 15 of the Companies Act 2006.</t>
  </si>
  <si>
    <t>ON BEHALF OF THE BOARD:</t>
  </si>
  <si>
    <t>S Vasudevan</t>
  </si>
  <si>
    <t>Chair</t>
  </si>
  <si>
    <t>Company Secretary</t>
  </si>
  <si>
    <t>Finance Director</t>
  </si>
  <si>
    <t>FOR  THE PERIOD ENDED 31 DECEMBER 2016</t>
  </si>
  <si>
    <t>ended 31 December 2016.</t>
  </si>
  <si>
    <t>REPORT OF THE ACCOUNTANTS TO THE MEMBERS</t>
  </si>
  <si>
    <t xml:space="preserve">ON THE UNAUDITED FINANCIAL STATEMENTS OF </t>
  </si>
  <si>
    <t>In accordance with the engagement letter dated 06 January 2016,and in order to assist you to fulfill</t>
  </si>
  <si>
    <t>your duties under the Companies Act 2006, we have compiled the financial statements of the</t>
  </si>
  <si>
    <t xml:space="preserve">company which comprise the Profit and Loss Account, the Balance Sheet and the related notes </t>
  </si>
  <si>
    <t>from the accounting records and information and explanations you have given to us.</t>
  </si>
  <si>
    <t xml:space="preserve">This report is made to the Company's Board of Directors, as a body, in accordance with the terms </t>
  </si>
  <si>
    <t>of our engagement. Our work has been undertaken so that we might compile the financial statements</t>
  </si>
  <si>
    <t xml:space="preserve">that we have been engaged to compile, report to the company's Board of Directors that we have </t>
  </si>
  <si>
    <t xml:space="preserve">done so, and state those matters that we have agreed to state to them in this report and for no other </t>
  </si>
  <si>
    <t>purpose. To the fullest extent permitted by law, we do not accept or assume responsibility to anyone</t>
  </si>
  <si>
    <t xml:space="preserve">other than the company and the Company's Board of Directors, as a body, for our work or for this </t>
  </si>
  <si>
    <t>report.</t>
  </si>
  <si>
    <t>We have carried out this engagement in accordance with technical guidance issued by the Institute of</t>
  </si>
  <si>
    <t>Chartered Accountants in England and Wales and have complied with the ethical guidance laid down</t>
  </si>
  <si>
    <t>by the Institute relating to members undertaking the compilation of financial statements.</t>
  </si>
  <si>
    <t>ensure that the company has kept proper accounting records and to prepare financial statements that</t>
  </si>
  <si>
    <t xml:space="preserve">give a true and fair view under the Companies Act 2006. You consider that the company is exempt </t>
  </si>
  <si>
    <t>from the statutory requirement for an audit for the year.</t>
  </si>
  <si>
    <t>We have not been instructed to carry out an audit of the financial statements. For this reason, we</t>
  </si>
  <si>
    <t>have not verified the accuracy or completeness of the accounting records or information and</t>
  </si>
  <si>
    <t xml:space="preserve">explanations you have given to us and we do not, therefore, express any opinion on the financial </t>
  </si>
  <si>
    <t>statements.</t>
  </si>
  <si>
    <t>London E6 2BT</t>
  </si>
  <si>
    <t xml:space="preserve">You have acknowledged on the balance sheet as at period ended 31December 2016, your duty to </t>
  </si>
  <si>
    <t>Charity Registration No.1102653</t>
  </si>
  <si>
    <t>Company registration No.4934084</t>
  </si>
  <si>
    <t>FIXED ASSETS</t>
  </si>
  <si>
    <t>£</t>
  </si>
  <si>
    <t>Building</t>
  </si>
  <si>
    <t>Others - Net Value</t>
  </si>
  <si>
    <t>CURRENT  ASSETS</t>
  </si>
  <si>
    <t xml:space="preserve">Debtors - Music class </t>
  </si>
  <si>
    <t>Debtors - Gift Aid</t>
  </si>
  <si>
    <t>Debtors - Bharatanatyam</t>
  </si>
  <si>
    <t>Debtors - Others</t>
  </si>
  <si>
    <t>Cash in hand</t>
  </si>
  <si>
    <t>Bank I year Fixed Account</t>
  </si>
  <si>
    <t>Bank Current Account</t>
  </si>
  <si>
    <t>LESS  CURRENT  LIABILITIES</t>
  </si>
  <si>
    <t>Creditors -  Various</t>
  </si>
  <si>
    <t>NET ASSETS</t>
  </si>
  <si>
    <t>FINANCED BY:</t>
  </si>
  <si>
    <t>Kerala House Renovation Project</t>
  </si>
  <si>
    <t>HLF - Our Story Onam Project</t>
  </si>
  <si>
    <t>Charity accounts</t>
  </si>
  <si>
    <t>Unrestricted Funds</t>
  </si>
  <si>
    <t>Building Revaluation Reserve</t>
  </si>
  <si>
    <t>General Fund Balance</t>
  </si>
  <si>
    <t xml:space="preserve">Transfer to Kerala House Refurbishment Fund </t>
  </si>
  <si>
    <t xml:space="preserve">Surplus from income &amp; expenditure </t>
  </si>
  <si>
    <t>section 477 of the Companies Act 2006 relating to small companies.</t>
  </si>
  <si>
    <t xml:space="preserve">(i) The members have not required the company to obtain an audit of its accounts  for the year in </t>
  </si>
  <si>
    <t xml:space="preserve">     question in accordance with section 476,</t>
  </si>
  <si>
    <t xml:space="preserve">(ii) The directors acknowledge their responsibilities for complying with the requirements of the </t>
  </si>
  <si>
    <t xml:space="preserve">      Act with respect to accounting records and the preparation of accounts.</t>
  </si>
  <si>
    <t xml:space="preserve">(iii) These accounts have been prepared inaccordance with the provisions applicable to companies </t>
  </si>
  <si>
    <t xml:space="preserve">      subject to the small companies's regime.</t>
  </si>
  <si>
    <t>Approved by the Board of Directors on 25th September 2016 and signed on their behalf by:</t>
  </si>
  <si>
    <t>The financial statements have been prepared on the accruals basis in accordance with the 2008 Regulations and the SORP, under the historical cost convention, as modified by the inclusion of fixed asset investments at market value</t>
  </si>
  <si>
    <t>Fund accounting</t>
  </si>
  <si>
    <r>
      <t xml:space="preserve">• </t>
    </r>
    <r>
      <rPr>
        <b/>
        <sz val="12"/>
        <color indexed="8"/>
        <rFont val="Times New Roman"/>
        <family val="1"/>
      </rPr>
      <t>Unrestricted funds</t>
    </r>
    <r>
      <rPr>
        <sz val="12"/>
        <color indexed="8"/>
        <rFont val="Times New Roman"/>
        <family val="1"/>
      </rPr>
      <t xml:space="preserve"> (General fund) are available for use at the discretion of the directors in furtherance of the general objectives of the charity. Unrestricted funds include a revaluation reserve representing the restatement of investment assets at market values.</t>
    </r>
  </si>
  <si>
    <r>
      <t xml:space="preserve">• Restricted funds </t>
    </r>
    <r>
      <rPr>
        <sz val="12"/>
        <color indexed="8"/>
        <rFont val="Times New Roman"/>
        <family val="1"/>
      </rPr>
      <t>are subjected to restrictions on their expenditure imposed by the donor or through the terms of an appeal.</t>
    </r>
  </si>
  <si>
    <t>Elders Club including Lunch Club</t>
  </si>
  <si>
    <t>Sponsorship from Barclays</t>
  </si>
  <si>
    <t>Contribution from participants</t>
  </si>
  <si>
    <t>MAUK Subsidy</t>
  </si>
  <si>
    <t>Running Costs</t>
  </si>
  <si>
    <t>General expenses mainly consist of the following:</t>
  </si>
  <si>
    <t>Depreciation and Net Value of Assets, other than Building</t>
  </si>
  <si>
    <t>others</t>
  </si>
  <si>
    <t>bldg</t>
  </si>
  <si>
    <t>Disposals</t>
  </si>
  <si>
    <t>Written off</t>
  </si>
  <si>
    <t>Cost 31/12/12</t>
  </si>
  <si>
    <t>revaluations</t>
  </si>
  <si>
    <t>Furniture &amp; Fittings</t>
  </si>
  <si>
    <t>dep 20%</t>
  </si>
  <si>
    <t>Additions 2013</t>
  </si>
  <si>
    <t>Photocopier -new</t>
  </si>
  <si>
    <t>Tug of War</t>
  </si>
  <si>
    <t>dep 100% if less than £100</t>
  </si>
  <si>
    <t>Fire Extinguisher</t>
  </si>
  <si>
    <t>Cost 31/12/14</t>
  </si>
  <si>
    <t>Photocopier</t>
  </si>
  <si>
    <t>Key Board</t>
  </si>
  <si>
    <t>Dep</t>
  </si>
  <si>
    <t>Chenda</t>
  </si>
  <si>
    <t>as at 31/12/12</t>
  </si>
  <si>
    <t>Lights</t>
  </si>
  <si>
    <t>Charge 2013</t>
  </si>
  <si>
    <t>Burner 1</t>
  </si>
  <si>
    <t>Charge 2014</t>
  </si>
  <si>
    <t>Burner 2</t>
  </si>
  <si>
    <t>as at 31/12/14</t>
  </si>
  <si>
    <t>Television &amp; Game</t>
  </si>
  <si>
    <t>net 31/12/12</t>
  </si>
  <si>
    <t>net 31/12/14</t>
  </si>
  <si>
    <r>
      <t>Kerala House Renovation Project:</t>
    </r>
    <r>
      <rPr>
        <sz val="12"/>
        <color indexed="8"/>
        <rFont val="Times New Roman"/>
        <family val="1"/>
      </rPr>
      <t xml:space="preserve"> MAUK's ambitious major renovation project to increase capacity and modernise facilities of Kerala House was completed in May 2014. There were still some residue Life Membership fees receivable. The amount collected during 2015 is £500.</t>
    </r>
  </si>
  <si>
    <r>
      <t xml:space="preserve">Kerala House Maintenance Fund:  </t>
    </r>
    <r>
      <rPr>
        <sz val="12"/>
        <color indexed="8"/>
        <rFont val="Times New Roman"/>
        <family val="1"/>
      </rPr>
      <t>MAUK directors wish to set aside funds annually, from the surpluses, to fund major repairs and maintenance to Kerala House, which may be due in five years time.</t>
    </r>
  </si>
  <si>
    <r>
      <t>Charity Accounts</t>
    </r>
    <r>
      <rPr>
        <sz val="12"/>
        <rFont val="Times New Roman"/>
        <family val="1"/>
      </rPr>
      <t xml:space="preserve"> - The surpluses generated from International Women's Day event and charity fund raising projects in previous years are transferred to Restricted funds and will be only used for future charitable activities. </t>
    </r>
  </si>
  <si>
    <r>
      <t>Directors' Expenses</t>
    </r>
    <r>
      <rPr>
        <sz val="12"/>
        <color indexed="8"/>
        <rFont val="Times New Roman"/>
        <family val="1"/>
      </rPr>
      <t xml:space="preserve"> - No expenses were paid to any of the directors during the year, except to reimburse them for purchases made on behalf of the association.</t>
    </r>
  </si>
  <si>
    <r>
      <t>Staff costs:</t>
    </r>
    <r>
      <rPr>
        <sz val="12"/>
        <color indexed="8"/>
        <rFont val="Times New Roman"/>
        <family val="1"/>
      </rPr>
      <t xml:space="preserve"> There was only one employee during the year. The total costs for the year were as follows:</t>
    </r>
  </si>
  <si>
    <t>follows:</t>
  </si>
  <si>
    <t>Salaries</t>
  </si>
  <si>
    <t xml:space="preserve">Social security costs </t>
  </si>
  <si>
    <t xml:space="preserve">Creditors </t>
  </si>
  <si>
    <t>Debtors</t>
  </si>
  <si>
    <t>INDEPENDENT EXAMINER'S REPORT TO THE TRUSTEES/MEMBERS</t>
  </si>
  <si>
    <t>OF MALAYALEE ASSOCIATION OF THE UK</t>
  </si>
  <si>
    <t>Representative responsibilities of trustees and examiner</t>
  </si>
  <si>
    <t>The charity’s trustees consider that an audit is not required for this year (under section 43(2) of the</t>
  </si>
  <si>
    <t>Charities Act 1993 (the Act) and that an independent examination is needed.</t>
  </si>
  <si>
    <t>It is my responsibilities to:</t>
  </si>
  <si>
    <t xml:space="preserve">              - Examine the accounts (under section 43 of the Act)</t>
  </si>
  <si>
    <t xml:space="preserve">              - to follow the procedures laid down in the General Directions given by the Charity</t>
  </si>
  <si>
    <t xml:space="preserve">                Commission (under section 43(7)(b) of the Act), and</t>
  </si>
  <si>
    <t xml:space="preserve">              - to state whether particular matters have come to my attention.</t>
  </si>
  <si>
    <t>Basis of Independent examiner’s report</t>
  </si>
  <si>
    <t xml:space="preserve">  </t>
  </si>
  <si>
    <t xml:space="preserve">My examination was carried out in accordance with General Directions given by the Charity </t>
  </si>
  <si>
    <t>Commission. An examination incudes a review of the accounting records kept by the charity and</t>
  </si>
  <si>
    <t>a comparison of the accounts presented with those records. It also includes consideration of any</t>
  </si>
  <si>
    <t xml:space="preserve">unusual items or disclosures in the accounts, and seeking explanations from you as trustees concerning </t>
  </si>
  <si>
    <t>any such matters. The procedures undertaken do not provide all the evidence that would be required</t>
  </si>
  <si>
    <t>in an audit, and consequently no opinion is given as to whether the accounts present a 'true and fair'</t>
  </si>
  <si>
    <t>views and the report is limited the those matters set out in the statement below.</t>
  </si>
  <si>
    <t>Independent examiner’s statement</t>
  </si>
  <si>
    <t>In the course of my examination, no matter has come to my attention.</t>
  </si>
  <si>
    <t xml:space="preserve">  - which gives me reasonable cause to believe that in, any material respect, the requirements:.</t>
  </si>
  <si>
    <t xml:space="preserve">  - to keep accounting records in accordance with section 41 of the Act; and </t>
  </si>
  <si>
    <t xml:space="preserve">  - to prepare accounts which accord with the accounting records and comply with the accounting</t>
  </si>
  <si>
    <t xml:space="preserve">     requirements of the 1993 Act have not been met; or </t>
  </si>
  <si>
    <t xml:space="preserve">  - to which, in opinion, attention should be drawn in order to enable a proper understanding  of the </t>
  </si>
  <si>
    <t xml:space="preserve">     accounts to be reached. </t>
  </si>
  <si>
    <t>Net cost as at 1st Jan 2016</t>
  </si>
  <si>
    <t>2015-16</t>
  </si>
  <si>
    <t>Mth 10</t>
  </si>
  <si>
    <t>Mth 11</t>
  </si>
  <si>
    <t>Mth 12</t>
  </si>
  <si>
    <t>Mth 1</t>
  </si>
  <si>
    <t>Mth 2</t>
  </si>
  <si>
    <t>Mth 3</t>
  </si>
  <si>
    <t>Mth 4</t>
  </si>
  <si>
    <t>Mth 5</t>
  </si>
  <si>
    <t>Mth 6</t>
  </si>
  <si>
    <t>Mth 7</t>
  </si>
  <si>
    <t>Mth 8</t>
  </si>
  <si>
    <t>Mth 9</t>
  </si>
  <si>
    <t>TOTAL</t>
  </si>
  <si>
    <t>Gross</t>
  </si>
  <si>
    <t>Tax</t>
  </si>
  <si>
    <t>ee NIC</t>
  </si>
  <si>
    <t>er NIC</t>
  </si>
  <si>
    <t>2016-17</t>
  </si>
  <si>
    <t>NOTES TO THE ACCOUNT 2016</t>
  </si>
  <si>
    <t>Computer Transportation</t>
  </si>
  <si>
    <t>Companies House filing</t>
  </si>
  <si>
    <t>Stationery</t>
  </si>
  <si>
    <t>Kerala Speaker welcome Programme</t>
  </si>
  <si>
    <t>Home Office Visit Gift Voucher</t>
  </si>
  <si>
    <t>Waste Bin Collection- LBN</t>
  </si>
  <si>
    <t>Opening balance as on 01 Jan 15</t>
  </si>
  <si>
    <t>Allocated to date</t>
  </si>
  <si>
    <t>Closing bank Balance</t>
  </si>
  <si>
    <t>check statement</t>
  </si>
  <si>
    <t>as @ 31 Dec 2016</t>
  </si>
  <si>
    <t>Sreekumar Kunjuraman</t>
  </si>
  <si>
    <t>Sreekumar Kunjumaran</t>
  </si>
  <si>
    <t>Nihas Aziz Rawther</t>
  </si>
  <si>
    <t>S Sreedharan</t>
  </si>
  <si>
    <t>S Kunjuraman</t>
  </si>
  <si>
    <t xml:space="preserve">For the year ending 31 December 2016, association was entitled to exemption from audit under </t>
  </si>
  <si>
    <t>BALANCE  SHEET  AS  AT 31 DECEMBER 2016</t>
  </si>
  <si>
    <t>Additions 2016</t>
  </si>
  <si>
    <t>Cost as at 31 Dec 2016</t>
  </si>
  <si>
    <t>Net cost as at Dec 2016</t>
  </si>
  <si>
    <t>I report on the accounts for the year ended 31 December 2016 which are set out on pages 6 to 9.</t>
  </si>
  <si>
    <t>Repairs &amp; Renewals</t>
  </si>
  <si>
    <t>Accountancy &amp; Audit Fees</t>
  </si>
  <si>
    <t>Aalapanam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</si>
</sst>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Red]\(#,##0\)"/>
    <numFmt numFmtId="166" formatCode="#,##0.00;[Red]\(#,##0.00\)"/>
    <numFmt numFmtId="167" formatCode="[$-809]dd\ mmmm\ yyyy"/>
    <numFmt numFmtId="168" formatCode="dd/mm/yyyy;@"/>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_-* #,##0.0_-;\-* #,##0.0_-;_-* &quot;-&quot;??_-;_-@_-"/>
    <numFmt numFmtId="177" formatCode="#,##0.0"/>
  </numFmts>
  <fonts count="90">
    <font>
      <sz val="11"/>
      <color theme="1"/>
      <name val="Calibri"/>
      <family val="2"/>
    </font>
    <font>
      <sz val="12"/>
      <color indexed="8"/>
      <name val="Calibri"/>
      <family val="2"/>
    </font>
    <font>
      <sz val="11"/>
      <color indexed="8"/>
      <name val="Calibri"/>
      <family val="2"/>
    </font>
    <font>
      <sz val="8"/>
      <name val="Calibri"/>
      <family val="2"/>
    </font>
    <font>
      <b/>
      <sz val="10"/>
      <name val="Arial"/>
      <family val="2"/>
    </font>
    <font>
      <b/>
      <sz val="12"/>
      <name val="Arial"/>
      <family val="2"/>
    </font>
    <font>
      <b/>
      <sz val="11"/>
      <name val="Arial"/>
      <family val="2"/>
    </font>
    <font>
      <sz val="11"/>
      <name val="Arial"/>
      <family val="2"/>
    </font>
    <font>
      <sz val="10"/>
      <name val="Arial"/>
      <family val="2"/>
    </font>
    <font>
      <sz val="11"/>
      <name val="Calibri"/>
      <family val="2"/>
    </font>
    <font>
      <b/>
      <sz val="15"/>
      <color indexed="56"/>
      <name val="Calibri"/>
      <family val="2"/>
    </font>
    <font>
      <b/>
      <sz val="11"/>
      <color indexed="56"/>
      <name val="Calibri"/>
      <family val="2"/>
    </font>
    <font>
      <b/>
      <sz val="18"/>
      <color indexed="56"/>
      <name val="Cambria"/>
      <family val="2"/>
    </font>
    <font>
      <sz val="9"/>
      <name val="Calibri"/>
      <family val="2"/>
    </font>
    <font>
      <b/>
      <sz val="9"/>
      <name val="Calibri"/>
      <family val="2"/>
    </font>
    <font>
      <b/>
      <sz val="11"/>
      <color indexed="8"/>
      <name val="Calibri"/>
      <family val="2"/>
    </font>
    <font>
      <b/>
      <sz val="12"/>
      <color indexed="9"/>
      <name val="Arial"/>
      <family val="2"/>
    </font>
    <font>
      <b/>
      <u val="single"/>
      <sz val="11"/>
      <name val="Arial"/>
      <family val="2"/>
    </font>
    <font>
      <b/>
      <sz val="10"/>
      <color indexed="8"/>
      <name val="Arial"/>
      <family val="2"/>
    </font>
    <font>
      <sz val="10"/>
      <color indexed="8"/>
      <name val="Arial"/>
      <family val="2"/>
    </font>
    <font>
      <sz val="10"/>
      <color indexed="12"/>
      <name val="Arial"/>
      <family val="2"/>
    </font>
    <font>
      <b/>
      <sz val="10"/>
      <name val="Times New Roman"/>
      <family val="1"/>
    </font>
    <font>
      <b/>
      <sz val="12"/>
      <name val="Times New Roman"/>
      <family val="1"/>
    </font>
    <font>
      <sz val="12"/>
      <color indexed="8"/>
      <name val="Times New Roman"/>
      <family val="1"/>
    </font>
    <font>
      <sz val="12"/>
      <name val="Times New Roman"/>
      <family val="1"/>
    </font>
    <font>
      <b/>
      <sz val="12"/>
      <color indexed="8"/>
      <name val="Times New Roman"/>
      <family val="1"/>
    </font>
    <font>
      <b/>
      <sz val="11"/>
      <color indexed="8"/>
      <name val="Times New Roman"/>
      <family val="1"/>
    </font>
    <font>
      <b/>
      <sz val="11"/>
      <name val="Times New Roman"/>
      <family val="1"/>
    </font>
    <font>
      <sz val="11"/>
      <color indexed="8"/>
      <name val="Times New Roman"/>
      <family val="1"/>
    </font>
    <font>
      <sz val="11"/>
      <name val="Times New Roman"/>
      <family val="1"/>
    </font>
    <font>
      <b/>
      <u val="single"/>
      <sz val="11"/>
      <name val="Times New Roman"/>
      <family val="1"/>
    </font>
    <font>
      <b/>
      <u val="single"/>
      <sz val="12"/>
      <color indexed="8"/>
      <name val="Times New Roman"/>
      <family val="1"/>
    </font>
    <font>
      <b/>
      <u val="single"/>
      <sz val="12"/>
      <name val="Times New Roman"/>
      <family val="1"/>
    </font>
    <font>
      <sz val="8"/>
      <name val="Tahoma"/>
      <family val="0"/>
    </font>
    <font>
      <b/>
      <sz val="8"/>
      <name val="Tahoma"/>
      <family val="0"/>
    </font>
    <font>
      <sz val="11"/>
      <color indexed="9"/>
      <name val="Calibri"/>
      <family val="2"/>
    </font>
    <font>
      <sz val="11"/>
      <color indexed="14"/>
      <name val="Calibri"/>
      <family val="2"/>
    </font>
    <font>
      <b/>
      <sz val="11"/>
      <color indexed="52"/>
      <name val="Calibri"/>
      <family val="2"/>
    </font>
    <font>
      <b/>
      <sz val="11"/>
      <color indexed="9"/>
      <name val="Calibri"/>
      <family val="0"/>
    </font>
    <font>
      <i/>
      <sz val="11"/>
      <color indexed="23"/>
      <name val="Calibri"/>
      <family val="2"/>
    </font>
    <font>
      <u val="single"/>
      <sz val="11"/>
      <color indexed="20"/>
      <name val="Calibri"/>
      <family val="2"/>
    </font>
    <font>
      <sz val="11"/>
      <color indexed="17"/>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2"/>
      <color indexed="8"/>
      <name val="Calibri"/>
      <family val="2"/>
    </font>
    <font>
      <b/>
      <sz val="14"/>
      <name val="Calibri"/>
      <family val="0"/>
    </font>
    <font>
      <b/>
      <sz val="16"/>
      <color indexed="8"/>
      <name val="Calibri"/>
      <family val="2"/>
    </font>
    <font>
      <sz val="16"/>
      <color indexed="8"/>
      <name val="Calibri"/>
      <family val="0"/>
    </font>
    <font>
      <sz val="10"/>
      <color indexed="8"/>
      <name val="Calibri"/>
      <family val="2"/>
    </font>
    <font>
      <b/>
      <sz val="14"/>
      <color indexed="8"/>
      <name val="Calibri"/>
      <family val="2"/>
    </font>
    <font>
      <b/>
      <sz val="11"/>
      <color indexed="9"/>
      <name val="Times New Roman"/>
      <family val="1"/>
    </font>
    <font>
      <b/>
      <sz val="16"/>
      <color indexed="9"/>
      <name val="Calibri"/>
      <family val="0"/>
    </font>
    <font>
      <b/>
      <sz val="16"/>
      <color indexed="2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0"/>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rgb="FF000000"/>
      <name val="Calibri"/>
      <family val="2"/>
    </font>
    <font>
      <b/>
      <sz val="12"/>
      <color theme="1"/>
      <name val="Calibri"/>
      <family val="2"/>
    </font>
    <font>
      <sz val="11"/>
      <color rgb="FF000000"/>
      <name val="Calibri"/>
      <family val="2"/>
    </font>
    <font>
      <sz val="12"/>
      <color theme="1"/>
      <name val="Calibri"/>
      <family val="2"/>
    </font>
    <font>
      <b/>
      <sz val="12"/>
      <color rgb="FF000000"/>
      <name val="Calibri"/>
      <family val="0"/>
    </font>
    <font>
      <b/>
      <sz val="16"/>
      <color theme="1"/>
      <name val="Calibri"/>
      <family val="2"/>
    </font>
    <font>
      <sz val="16"/>
      <color theme="1"/>
      <name val="Calibri"/>
      <family val="0"/>
    </font>
    <font>
      <sz val="10"/>
      <color theme="1"/>
      <name val="Calibri"/>
      <family val="2"/>
    </font>
    <font>
      <b/>
      <sz val="14"/>
      <color theme="1"/>
      <name val="Calibri"/>
      <family val="2"/>
    </font>
    <font>
      <sz val="12"/>
      <color theme="1"/>
      <name val="Times New Roman"/>
      <family val="1"/>
    </font>
    <font>
      <b/>
      <sz val="12"/>
      <color theme="1"/>
      <name val="Times New Roman"/>
      <family val="1"/>
    </font>
    <font>
      <b/>
      <sz val="11"/>
      <color theme="0"/>
      <name val="Times New Roman"/>
      <family val="1"/>
    </font>
    <font>
      <b/>
      <sz val="11"/>
      <color theme="1"/>
      <name val="Times New Roman"/>
      <family val="1"/>
    </font>
    <font>
      <sz val="11"/>
      <color theme="1"/>
      <name val="Times New Roman"/>
      <family val="1"/>
    </font>
    <font>
      <b/>
      <sz val="16"/>
      <color theme="0"/>
      <name val="Calibri"/>
      <family val="0"/>
    </font>
    <font>
      <b/>
      <sz val="16"/>
      <color rgb="FF6BFFE1"/>
      <name val="Calibri"/>
      <family val="0"/>
    </font>
    <font>
      <b/>
      <sz val="12"/>
      <color theme="0"/>
      <name val="Arial"/>
      <family val="0"/>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rgb="FFFFFF00"/>
        <bgColor indexed="64"/>
      </patternFill>
    </fill>
    <fill>
      <patternFill patternType="solid">
        <fgColor rgb="FF93FFB6"/>
        <bgColor indexed="64"/>
      </patternFill>
    </fill>
    <fill>
      <patternFill patternType="solid">
        <fgColor rgb="FFCCFFCC"/>
        <bgColor indexed="64"/>
      </patternFill>
    </fill>
    <fill>
      <patternFill patternType="solid">
        <fgColor rgb="FFFF6600"/>
        <bgColor indexed="64"/>
      </patternFill>
    </fill>
    <fill>
      <patternFill patternType="solid">
        <fgColor rgb="FF00FFFF"/>
        <bgColor indexed="64"/>
      </patternFill>
    </fill>
    <fill>
      <patternFill patternType="solid">
        <fgColor rgb="FF00FF00"/>
        <bgColor indexed="64"/>
      </patternFill>
    </fill>
    <fill>
      <patternFill patternType="solid">
        <fgColor rgb="FFFF95FC"/>
        <bgColor indexed="64"/>
      </patternFill>
    </fill>
    <fill>
      <patternFill patternType="solid">
        <fgColor rgb="FF7DFECD"/>
        <bgColor indexed="64"/>
      </patternFill>
    </fill>
    <fill>
      <patternFill patternType="solid">
        <fgColor rgb="FFC2ADFF"/>
        <bgColor indexed="64"/>
      </patternFill>
    </fill>
    <fill>
      <patternFill patternType="solid">
        <fgColor rgb="FFB498FF"/>
        <bgColor indexed="64"/>
      </patternFill>
    </fill>
    <fill>
      <patternFill patternType="solid">
        <fgColor rgb="FF96A0FF"/>
        <bgColor indexed="64"/>
      </patternFill>
    </fill>
    <fill>
      <patternFill patternType="solid">
        <fgColor rgb="FFD43E25"/>
        <bgColor indexed="64"/>
      </patternFill>
    </fill>
    <fill>
      <patternFill patternType="solid">
        <fgColor rgb="FFFF80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3366FF"/>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9" tint="-0.24997000396251678"/>
        <bgColor indexed="64"/>
      </patternFill>
    </fill>
    <fill>
      <patternFill patternType="solid">
        <fgColor theme="1" tint="0.34999001026153564"/>
        <bgColor indexed="64"/>
      </patternFill>
    </fill>
    <fill>
      <patternFill patternType="solid">
        <fgColor them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double"/>
    </border>
    <border>
      <left style="medium"/>
      <right>
        <color indexed="63"/>
      </right>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thin"/>
      <top>
        <color indexed="63"/>
      </top>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10" fillId="0" borderId="3" applyNumberFormat="0" applyFill="0" applyAlignment="0" applyProtection="0"/>
    <xf numFmtId="0" fontId="4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8" fillId="0" borderId="0">
      <alignment/>
      <protection/>
    </xf>
    <xf numFmtId="0" fontId="2" fillId="32" borderId="7" applyNumberFormat="0" applyFont="0" applyAlignment="0" applyProtection="0"/>
    <xf numFmtId="0" fontId="69" fillId="27" borderId="8" applyNumberFormat="0" applyAlignment="0" applyProtection="0"/>
    <xf numFmtId="9" fontId="2" fillId="0" borderId="0" applyFont="0" applyFill="0" applyBorder="0" applyAlignment="0" applyProtection="0"/>
    <xf numFmtId="0" fontId="12"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45">
    <xf numFmtId="0" fontId="0" fillId="0" borderId="0" xfId="0" applyFont="1" applyAlignment="1">
      <alignment/>
    </xf>
    <xf numFmtId="0" fontId="0" fillId="0" borderId="0" xfId="0" applyFill="1" applyAlignment="1">
      <alignment/>
    </xf>
    <xf numFmtId="0" fontId="70" fillId="0" borderId="0" xfId="0" applyFont="1" applyAlignment="1">
      <alignment/>
    </xf>
    <xf numFmtId="14" fontId="72" fillId="0" borderId="0" xfId="0" applyNumberFormat="1" applyFont="1" applyAlignment="1">
      <alignment/>
    </xf>
    <xf numFmtId="0" fontId="72" fillId="0" borderId="0" xfId="0" applyFont="1" applyAlignment="1">
      <alignment/>
    </xf>
    <xf numFmtId="14" fontId="0" fillId="0" borderId="0" xfId="0" applyNumberFormat="1" applyAlignment="1">
      <alignment/>
    </xf>
    <xf numFmtId="0" fontId="0" fillId="33" borderId="0" xfId="0" applyFill="1" applyAlignment="1">
      <alignment/>
    </xf>
    <xf numFmtId="0" fontId="73" fillId="33" borderId="10" xfId="0" applyFont="1" applyFill="1" applyBorder="1" applyAlignment="1">
      <alignment/>
    </xf>
    <xf numFmtId="0" fontId="73" fillId="33" borderId="0" xfId="0" applyFont="1" applyFill="1" applyAlignment="1">
      <alignment/>
    </xf>
    <xf numFmtId="0" fontId="73" fillId="33" borderId="11" xfId="0" applyFont="1" applyFill="1" applyBorder="1" applyAlignment="1">
      <alignment/>
    </xf>
    <xf numFmtId="0" fontId="73" fillId="33" borderId="0" xfId="0" applyFont="1" applyFill="1" applyBorder="1" applyAlignment="1">
      <alignment/>
    </xf>
    <xf numFmtId="0" fontId="0" fillId="34" borderId="0" xfId="0" applyFill="1" applyAlignment="1">
      <alignment/>
    </xf>
    <xf numFmtId="0" fontId="73" fillId="33" borderId="12" xfId="0" applyFont="1" applyFill="1" applyBorder="1" applyAlignment="1">
      <alignment/>
    </xf>
    <xf numFmtId="0" fontId="0" fillId="0" borderId="0" xfId="0" applyFill="1" applyAlignment="1">
      <alignment horizontal="right"/>
    </xf>
    <xf numFmtId="0" fontId="74" fillId="0" borderId="0" xfId="0" applyFont="1" applyFill="1" applyAlignment="1">
      <alignment horizontal="right"/>
    </xf>
    <xf numFmtId="9" fontId="0" fillId="33" borderId="0" xfId="60" applyFont="1" applyFill="1" applyAlignment="1">
      <alignment/>
    </xf>
    <xf numFmtId="14" fontId="0" fillId="34" borderId="0" xfId="0" applyNumberFormat="1" applyFill="1" applyAlignment="1">
      <alignment/>
    </xf>
    <xf numFmtId="0" fontId="73" fillId="4" borderId="10" xfId="0" applyFont="1" applyFill="1" applyBorder="1" applyAlignment="1">
      <alignment/>
    </xf>
    <xf numFmtId="0" fontId="70" fillId="33" borderId="11" xfId="0" applyFont="1" applyFill="1" applyBorder="1" applyAlignment="1">
      <alignment/>
    </xf>
    <xf numFmtId="49" fontId="70" fillId="33" borderId="11" xfId="0" applyNumberFormat="1" applyFont="1" applyFill="1" applyBorder="1" applyAlignment="1">
      <alignment/>
    </xf>
    <xf numFmtId="0" fontId="4" fillId="33" borderId="11" xfId="0" applyFont="1" applyFill="1" applyBorder="1" applyAlignment="1">
      <alignment/>
    </xf>
    <xf numFmtId="4" fontId="0" fillId="33" borderId="10" xfId="0" applyNumberFormat="1" applyFill="1" applyBorder="1" applyAlignment="1">
      <alignment/>
    </xf>
    <xf numFmtId="4" fontId="0" fillId="33" borderId="0" xfId="0" applyNumberFormat="1" applyFill="1" applyAlignment="1">
      <alignment/>
    </xf>
    <xf numFmtId="4" fontId="0" fillId="33" borderId="0" xfId="0" applyNumberFormat="1" applyFill="1" applyBorder="1" applyAlignment="1">
      <alignment/>
    </xf>
    <xf numFmtId="4" fontId="74" fillId="35" borderId="10" xfId="0" applyNumberFormat="1" applyFont="1" applyFill="1" applyBorder="1" applyAlignment="1">
      <alignment/>
    </xf>
    <xf numFmtId="4" fontId="70" fillId="33" borderId="13" xfId="0" applyNumberFormat="1" applyFont="1" applyFill="1" applyBorder="1" applyAlignment="1">
      <alignment/>
    </xf>
    <xf numFmtId="4" fontId="70" fillId="33" borderId="10" xfId="0" applyNumberFormat="1" applyFont="1" applyFill="1" applyBorder="1" applyAlignment="1">
      <alignment/>
    </xf>
    <xf numFmtId="4" fontId="70" fillId="33" borderId="14" xfId="0" applyNumberFormat="1" applyFont="1" applyFill="1" applyBorder="1" applyAlignment="1">
      <alignment/>
    </xf>
    <xf numFmtId="4" fontId="70" fillId="33" borderId="15" xfId="0" applyNumberFormat="1" applyFont="1" applyFill="1" applyBorder="1" applyAlignment="1">
      <alignment/>
    </xf>
    <xf numFmtId="4" fontId="70" fillId="33" borderId="16" xfId="0" applyNumberFormat="1" applyFont="1" applyFill="1" applyBorder="1" applyAlignment="1">
      <alignment/>
    </xf>
    <xf numFmtId="4" fontId="74" fillId="35" borderId="0" xfId="0" applyNumberFormat="1" applyFont="1" applyFill="1" applyAlignment="1">
      <alignment/>
    </xf>
    <xf numFmtId="169" fontId="73" fillId="33" borderId="10" xfId="0" applyNumberFormat="1" applyFont="1" applyFill="1" applyBorder="1" applyAlignment="1">
      <alignment/>
    </xf>
    <xf numFmtId="169" fontId="73" fillId="33" borderId="0" xfId="0" applyNumberFormat="1" applyFont="1" applyFill="1" applyAlignment="1">
      <alignment/>
    </xf>
    <xf numFmtId="169" fontId="0" fillId="33" borderId="0" xfId="0" applyNumberFormat="1" applyFill="1" applyAlignment="1">
      <alignment/>
    </xf>
    <xf numFmtId="169" fontId="75" fillId="33" borderId="0" xfId="0" applyNumberFormat="1" applyFont="1" applyFill="1" applyAlignment="1">
      <alignment/>
    </xf>
    <xf numFmtId="169" fontId="70" fillId="33" borderId="10" xfId="0" applyNumberFormat="1" applyFont="1" applyFill="1" applyBorder="1" applyAlignment="1">
      <alignment/>
    </xf>
    <xf numFmtId="169" fontId="70" fillId="33" borderId="0" xfId="0" applyNumberFormat="1" applyFont="1" applyFill="1" applyAlignment="1">
      <alignment/>
    </xf>
    <xf numFmtId="169" fontId="73" fillId="33" borderId="17" xfId="0" applyNumberFormat="1" applyFont="1" applyFill="1" applyBorder="1" applyAlignment="1">
      <alignment/>
    </xf>
    <xf numFmtId="169" fontId="73" fillId="33" borderId="0" xfId="0" applyNumberFormat="1" applyFont="1" applyFill="1" applyBorder="1" applyAlignment="1">
      <alignment/>
    </xf>
    <xf numFmtId="169" fontId="76" fillId="35" borderId="10" xfId="0" applyNumberFormat="1" applyFont="1" applyFill="1" applyBorder="1" applyAlignment="1">
      <alignment/>
    </xf>
    <xf numFmtId="169" fontId="76" fillId="35" borderId="0" xfId="0" applyNumberFormat="1" applyFont="1" applyFill="1" applyBorder="1" applyAlignment="1">
      <alignment/>
    </xf>
    <xf numFmtId="169" fontId="73" fillId="0" borderId="10" xfId="0" applyNumberFormat="1" applyFont="1" applyBorder="1" applyAlignment="1">
      <alignment/>
    </xf>
    <xf numFmtId="169" fontId="73" fillId="33" borderId="10" xfId="0" applyNumberFormat="1" applyFont="1" applyFill="1" applyBorder="1" applyAlignment="1">
      <alignment horizontal="right"/>
    </xf>
    <xf numFmtId="169" fontId="0" fillId="33" borderId="0" xfId="0" applyNumberFormat="1" applyFill="1" applyBorder="1" applyAlignment="1">
      <alignment/>
    </xf>
    <xf numFmtId="169" fontId="73" fillId="33" borderId="12" xfId="0" applyNumberFormat="1" applyFont="1" applyFill="1" applyBorder="1" applyAlignment="1">
      <alignment/>
    </xf>
    <xf numFmtId="0" fontId="73" fillId="36" borderId="10" xfId="0" applyFont="1" applyFill="1" applyBorder="1" applyAlignment="1">
      <alignment/>
    </xf>
    <xf numFmtId="0" fontId="50" fillId="37" borderId="14" xfId="0" applyFont="1" applyFill="1" applyBorder="1" applyAlignment="1">
      <alignment horizontal="center"/>
    </xf>
    <xf numFmtId="0" fontId="77" fillId="33" borderId="0" xfId="0" applyFont="1" applyFill="1" applyAlignment="1">
      <alignment horizontal="center"/>
    </xf>
    <xf numFmtId="0" fontId="78" fillId="33" borderId="0" xfId="0" applyFont="1" applyFill="1" applyAlignment="1">
      <alignment/>
    </xf>
    <xf numFmtId="0" fontId="77" fillId="33" borderId="0" xfId="0" applyFont="1" applyFill="1" applyBorder="1" applyAlignment="1">
      <alignment horizontal="center"/>
    </xf>
    <xf numFmtId="14" fontId="0" fillId="0" borderId="0" xfId="0" applyNumberFormat="1" applyFill="1" applyAlignment="1">
      <alignment/>
    </xf>
    <xf numFmtId="0" fontId="0" fillId="0" borderId="0" xfId="0" applyAlignment="1" quotePrefix="1">
      <alignment/>
    </xf>
    <xf numFmtId="14" fontId="0" fillId="38" borderId="0" xfId="0" applyNumberFormat="1" applyFill="1" applyAlignment="1">
      <alignment/>
    </xf>
    <xf numFmtId="0" fontId="0" fillId="38" borderId="0" xfId="0" applyFill="1" applyAlignment="1">
      <alignment/>
    </xf>
    <xf numFmtId="0" fontId="0" fillId="38" borderId="0" xfId="0" applyFill="1" applyAlignment="1" quotePrefix="1">
      <alignment/>
    </xf>
    <xf numFmtId="14" fontId="0" fillId="39" borderId="0" xfId="0" applyNumberFormat="1" applyFill="1" applyAlignment="1">
      <alignment/>
    </xf>
    <xf numFmtId="0" fontId="0" fillId="39" borderId="0" xfId="0" applyFill="1" applyAlignment="1">
      <alignment/>
    </xf>
    <xf numFmtId="16" fontId="0" fillId="0" borderId="0" xfId="0" applyNumberFormat="1" applyAlignment="1">
      <alignment/>
    </xf>
    <xf numFmtId="14" fontId="0" fillId="40" borderId="0" xfId="0" applyNumberFormat="1" applyFill="1" applyAlignment="1">
      <alignment/>
    </xf>
    <xf numFmtId="0" fontId="0" fillId="40" borderId="0" xfId="0" applyFill="1" applyAlignment="1">
      <alignment/>
    </xf>
    <xf numFmtId="14" fontId="72" fillId="40" borderId="0" xfId="0" applyNumberFormat="1" applyFont="1" applyFill="1" applyAlignment="1">
      <alignment/>
    </xf>
    <xf numFmtId="0" fontId="72" fillId="40" borderId="0" xfId="0" applyFont="1" applyFill="1" applyAlignment="1">
      <alignment/>
    </xf>
    <xf numFmtId="0" fontId="0" fillId="34" borderId="0" xfId="0" applyFill="1" applyAlignment="1" quotePrefix="1">
      <alignment/>
    </xf>
    <xf numFmtId="14" fontId="72" fillId="0" borderId="0" xfId="0" applyNumberFormat="1" applyFont="1" applyFill="1" applyAlignment="1">
      <alignment/>
    </xf>
    <xf numFmtId="0" fontId="72" fillId="0" borderId="0" xfId="0" applyFont="1" applyFill="1" applyAlignment="1">
      <alignment/>
    </xf>
    <xf numFmtId="0" fontId="0" fillId="0" borderId="0" xfId="0" applyFill="1" applyAlignment="1" quotePrefix="1">
      <alignment/>
    </xf>
    <xf numFmtId="0" fontId="72" fillId="38" borderId="0" xfId="0" applyFont="1" applyFill="1" applyAlignment="1">
      <alignment/>
    </xf>
    <xf numFmtId="0" fontId="0" fillId="0" borderId="0" xfId="0" applyBorder="1" applyAlignment="1">
      <alignment/>
    </xf>
    <xf numFmtId="0" fontId="0" fillId="0" borderId="11" xfId="0" applyBorder="1" applyAlignment="1">
      <alignment/>
    </xf>
    <xf numFmtId="14" fontId="0" fillId="41" borderId="0" xfId="0" applyNumberFormat="1" applyFill="1" applyAlignment="1">
      <alignment/>
    </xf>
    <xf numFmtId="0" fontId="0" fillId="41" borderId="0" xfId="0" applyFill="1" applyAlignment="1">
      <alignment/>
    </xf>
    <xf numFmtId="14" fontId="0" fillId="42" borderId="0" xfId="0" applyNumberFormat="1" applyFill="1" applyAlignment="1">
      <alignment/>
    </xf>
    <xf numFmtId="0" fontId="0" fillId="42" borderId="0" xfId="0" applyFill="1" applyAlignment="1">
      <alignment/>
    </xf>
    <xf numFmtId="0" fontId="0" fillId="42" borderId="0" xfId="0" applyFill="1" applyAlignment="1" quotePrefix="1">
      <alignment/>
    </xf>
    <xf numFmtId="14" fontId="72" fillId="42" borderId="0" xfId="0" applyNumberFormat="1" applyFont="1" applyFill="1" applyAlignment="1">
      <alignment/>
    </xf>
    <xf numFmtId="0" fontId="72" fillId="42" borderId="0" xfId="0" applyFont="1" applyFill="1" applyAlignment="1">
      <alignment/>
    </xf>
    <xf numFmtId="0" fontId="73" fillId="0" borderId="0" xfId="0" applyFont="1" applyAlignment="1">
      <alignment wrapText="1"/>
    </xf>
    <xf numFmtId="0" fontId="73" fillId="0" borderId="0" xfId="0" applyFont="1" applyAlignment="1">
      <alignment horizontal="center" wrapText="1"/>
    </xf>
    <xf numFmtId="14" fontId="0" fillId="43" borderId="0" xfId="0" applyNumberFormat="1" applyFill="1" applyAlignment="1">
      <alignment/>
    </xf>
    <xf numFmtId="0" fontId="0" fillId="43" borderId="0" xfId="0" applyFill="1" applyAlignment="1">
      <alignment/>
    </xf>
    <xf numFmtId="0" fontId="0" fillId="43" borderId="0" xfId="0" applyFill="1" applyAlignment="1" quotePrefix="1">
      <alignment/>
    </xf>
    <xf numFmtId="14" fontId="0" fillId="44" borderId="0" xfId="0" applyNumberFormat="1" applyFill="1" applyAlignment="1">
      <alignment/>
    </xf>
    <xf numFmtId="0" fontId="0" fillId="44" borderId="0" xfId="0" applyFill="1" applyAlignment="1">
      <alignment/>
    </xf>
    <xf numFmtId="0" fontId="0" fillId="44" borderId="0" xfId="0" applyFill="1" applyAlignment="1" quotePrefix="1">
      <alignment/>
    </xf>
    <xf numFmtId="0" fontId="0" fillId="42" borderId="0" xfId="0" applyFont="1" applyFill="1" applyBorder="1" applyAlignment="1">
      <alignment horizontal="left"/>
    </xf>
    <xf numFmtId="0" fontId="0" fillId="43" borderId="10" xfId="0" applyFill="1" applyBorder="1" applyAlignment="1">
      <alignment/>
    </xf>
    <xf numFmtId="0" fontId="0" fillId="43" borderId="0" xfId="0" applyFill="1" applyBorder="1" applyAlignment="1">
      <alignment/>
    </xf>
    <xf numFmtId="14" fontId="0" fillId="45" borderId="0" xfId="0" applyNumberFormat="1" applyFill="1" applyAlignment="1">
      <alignment/>
    </xf>
    <xf numFmtId="0" fontId="0" fillId="45" borderId="0" xfId="0" applyFill="1" applyAlignment="1">
      <alignment/>
    </xf>
    <xf numFmtId="17" fontId="0" fillId="45" borderId="0" xfId="0" applyNumberFormat="1" applyFill="1" applyAlignment="1">
      <alignment/>
    </xf>
    <xf numFmtId="14" fontId="0" fillId="46" borderId="0" xfId="0" applyNumberFormat="1" applyFill="1" applyAlignment="1">
      <alignment/>
    </xf>
    <xf numFmtId="0" fontId="0" fillId="46" borderId="0" xfId="0" applyFill="1" applyAlignment="1">
      <alignment/>
    </xf>
    <xf numFmtId="0" fontId="74" fillId="44" borderId="0" xfId="0" applyFont="1" applyFill="1" applyAlignment="1">
      <alignment/>
    </xf>
    <xf numFmtId="14" fontId="74" fillId="43" borderId="0" xfId="0" applyNumberFormat="1" applyFont="1" applyFill="1" applyAlignment="1">
      <alignment/>
    </xf>
    <xf numFmtId="0" fontId="74" fillId="43" borderId="0" xfId="0" applyFont="1" applyFill="1" applyAlignment="1">
      <alignment/>
    </xf>
    <xf numFmtId="0" fontId="0" fillId="42" borderId="0" xfId="0" applyFont="1" applyFill="1" applyBorder="1" applyAlignment="1">
      <alignment/>
    </xf>
    <xf numFmtId="0" fontId="0" fillId="38" borderId="0" xfId="0" applyFill="1" applyBorder="1" applyAlignment="1">
      <alignment/>
    </xf>
    <xf numFmtId="0" fontId="0" fillId="44" borderId="10" xfId="0" applyFill="1" applyBorder="1" applyAlignment="1">
      <alignment/>
    </xf>
    <xf numFmtId="14" fontId="0" fillId="47" borderId="0" xfId="0" applyNumberFormat="1" applyFill="1" applyAlignment="1">
      <alignment/>
    </xf>
    <xf numFmtId="0" fontId="0" fillId="47" borderId="0" xfId="0" applyFill="1" applyAlignment="1">
      <alignment/>
    </xf>
    <xf numFmtId="0" fontId="0" fillId="47" borderId="0" xfId="0" applyFill="1" applyAlignment="1" quotePrefix="1">
      <alignment/>
    </xf>
    <xf numFmtId="14" fontId="0" fillId="48" borderId="0" xfId="0" applyNumberFormat="1" applyFill="1" applyAlignment="1">
      <alignment/>
    </xf>
    <xf numFmtId="0" fontId="0" fillId="48" borderId="0" xfId="0" applyFill="1" applyAlignment="1">
      <alignment/>
    </xf>
    <xf numFmtId="14" fontId="0" fillId="49" borderId="0" xfId="0" applyNumberFormat="1" applyFill="1" applyAlignment="1">
      <alignment/>
    </xf>
    <xf numFmtId="0" fontId="0" fillId="49" borderId="0" xfId="0" applyFill="1" applyAlignment="1">
      <alignment/>
    </xf>
    <xf numFmtId="0" fontId="0" fillId="45" borderId="0" xfId="0" applyFill="1" applyBorder="1" applyAlignment="1">
      <alignment/>
    </xf>
    <xf numFmtId="14" fontId="0" fillId="50" borderId="0" xfId="0" applyNumberFormat="1" applyFill="1" applyAlignment="1">
      <alignment/>
    </xf>
    <xf numFmtId="0" fontId="0" fillId="50" borderId="0" xfId="0" applyFill="1" applyAlignment="1">
      <alignment/>
    </xf>
    <xf numFmtId="0" fontId="0" fillId="50" borderId="0" xfId="0" applyFill="1" applyAlignment="1" quotePrefix="1">
      <alignment/>
    </xf>
    <xf numFmtId="14" fontId="72" fillId="38" borderId="0" xfId="0" applyNumberFormat="1" applyFont="1" applyFill="1" applyAlignment="1">
      <alignment/>
    </xf>
    <xf numFmtId="14" fontId="72" fillId="49" borderId="0" xfId="0" applyNumberFormat="1" applyFont="1" applyFill="1" applyAlignment="1">
      <alignment/>
    </xf>
    <xf numFmtId="0" fontId="72" fillId="49" borderId="0" xfId="0" applyFont="1" applyFill="1" applyAlignment="1">
      <alignment/>
    </xf>
    <xf numFmtId="14" fontId="72" fillId="44" borderId="0" xfId="0" applyNumberFormat="1" applyFont="1" applyFill="1" applyAlignment="1">
      <alignment/>
    </xf>
    <xf numFmtId="0" fontId="72" fillId="44" borderId="0" xfId="0" applyFont="1" applyFill="1" applyAlignment="1">
      <alignment/>
    </xf>
    <xf numFmtId="0" fontId="72" fillId="44" borderId="0" xfId="0" applyFont="1" applyFill="1" applyAlignment="1" quotePrefix="1">
      <alignment/>
    </xf>
    <xf numFmtId="0" fontId="72" fillId="38" borderId="0" xfId="0" applyFont="1" applyFill="1" applyAlignment="1" quotePrefix="1">
      <alignment/>
    </xf>
    <xf numFmtId="0" fontId="0" fillId="44" borderId="0" xfId="0" applyFill="1" applyBorder="1" applyAlignment="1">
      <alignment/>
    </xf>
    <xf numFmtId="0" fontId="72" fillId="43" borderId="0" xfId="0" applyFont="1" applyFill="1" applyAlignment="1">
      <alignment/>
    </xf>
    <xf numFmtId="0" fontId="72" fillId="43" borderId="0" xfId="0" applyFont="1" applyFill="1" applyAlignment="1" quotePrefix="1">
      <alignment/>
    </xf>
    <xf numFmtId="14" fontId="72" fillId="43" borderId="0" xfId="0" applyNumberFormat="1" applyFont="1" applyFill="1" applyAlignment="1">
      <alignment/>
    </xf>
    <xf numFmtId="14" fontId="72" fillId="46" borderId="0" xfId="0" applyNumberFormat="1" applyFont="1" applyFill="1" applyAlignment="1">
      <alignment/>
    </xf>
    <xf numFmtId="0" fontId="72" fillId="46" borderId="0" xfId="0" applyFont="1" applyFill="1" applyAlignment="1">
      <alignment/>
    </xf>
    <xf numFmtId="0" fontId="74" fillId="35" borderId="0" xfId="0" applyFont="1" applyFill="1" applyBorder="1" applyAlignment="1">
      <alignment/>
    </xf>
    <xf numFmtId="0" fontId="72" fillId="42" borderId="0" xfId="0" applyFont="1" applyFill="1" applyAlignment="1" quotePrefix="1">
      <alignment/>
    </xf>
    <xf numFmtId="0" fontId="9" fillId="38" borderId="0" xfId="53" applyFont="1" applyFill="1" applyBorder="1" applyAlignment="1" applyProtection="1">
      <alignment horizontal="left"/>
      <protection/>
    </xf>
    <xf numFmtId="0" fontId="0" fillId="43" borderId="0" xfId="0" applyFont="1" applyFill="1" applyBorder="1" applyAlignment="1">
      <alignment/>
    </xf>
    <xf numFmtId="14" fontId="72" fillId="45" borderId="0" xfId="0" applyNumberFormat="1" applyFont="1" applyFill="1" applyAlignment="1">
      <alignment/>
    </xf>
    <xf numFmtId="0" fontId="72" fillId="45" borderId="0" xfId="0" applyFont="1" applyFill="1" applyAlignment="1">
      <alignment/>
    </xf>
    <xf numFmtId="14" fontId="75" fillId="49" borderId="0" xfId="0" applyNumberFormat="1" applyFont="1" applyFill="1" applyAlignment="1">
      <alignment/>
    </xf>
    <xf numFmtId="14" fontId="75" fillId="44" borderId="0" xfId="0" applyNumberFormat="1" applyFont="1" applyFill="1" applyAlignment="1">
      <alignment/>
    </xf>
    <xf numFmtId="0" fontId="0" fillId="44" borderId="0" xfId="0" applyFont="1" applyFill="1" applyBorder="1" applyAlignment="1">
      <alignment/>
    </xf>
    <xf numFmtId="14" fontId="75" fillId="46" borderId="0" xfId="0" applyNumberFormat="1" applyFont="1" applyFill="1" applyAlignment="1">
      <alignment/>
    </xf>
    <xf numFmtId="0" fontId="0" fillId="46" borderId="0" xfId="0" applyFill="1" applyBorder="1" applyAlignment="1">
      <alignment/>
    </xf>
    <xf numFmtId="0" fontId="0" fillId="46" borderId="10" xfId="0" applyFill="1" applyBorder="1" applyAlignment="1">
      <alignment/>
    </xf>
    <xf numFmtId="0" fontId="0" fillId="41" borderId="0" xfId="0" applyFill="1" applyAlignment="1" quotePrefix="1">
      <alignment/>
    </xf>
    <xf numFmtId="0" fontId="0" fillId="33" borderId="10" xfId="0" applyFill="1" applyBorder="1" applyAlignment="1">
      <alignment/>
    </xf>
    <xf numFmtId="0" fontId="70" fillId="33" borderId="10" xfId="0" applyFont="1" applyFill="1" applyBorder="1" applyAlignment="1">
      <alignment/>
    </xf>
    <xf numFmtId="0" fontId="70" fillId="41" borderId="11" xfId="0" applyFont="1" applyFill="1" applyBorder="1" applyAlignment="1">
      <alignment/>
    </xf>
    <xf numFmtId="0" fontId="0" fillId="33" borderId="0" xfId="0" applyFill="1" applyBorder="1" applyAlignment="1">
      <alignment/>
    </xf>
    <xf numFmtId="0" fontId="79" fillId="33" borderId="0" xfId="0" applyFont="1" applyFill="1" applyAlignment="1">
      <alignment/>
    </xf>
    <xf numFmtId="0" fontId="6" fillId="33" borderId="0" xfId="0" applyFont="1" applyFill="1" applyAlignment="1">
      <alignment/>
    </xf>
    <xf numFmtId="0" fontId="4" fillId="33" borderId="0" xfId="0" applyFont="1" applyFill="1" applyAlignment="1">
      <alignment/>
    </xf>
    <xf numFmtId="0" fontId="7" fillId="33" borderId="0" xfId="0" applyFont="1" applyFill="1" applyAlignment="1">
      <alignment/>
    </xf>
    <xf numFmtId="0" fontId="4" fillId="33" borderId="18" xfId="0" applyFont="1" applyFill="1" applyBorder="1" applyAlignment="1">
      <alignment horizontal="center"/>
    </xf>
    <xf numFmtId="0" fontId="4" fillId="33" borderId="10" xfId="0" applyFont="1" applyFill="1" applyBorder="1" applyAlignment="1">
      <alignment horizontal="center"/>
    </xf>
    <xf numFmtId="0" fontId="8" fillId="33" borderId="0" xfId="0" applyFont="1" applyFill="1" applyAlignment="1">
      <alignment/>
    </xf>
    <xf numFmtId="0" fontId="8" fillId="33" borderId="10" xfId="0" applyFont="1" applyFill="1" applyBorder="1" applyAlignment="1">
      <alignment/>
    </xf>
    <xf numFmtId="0" fontId="4" fillId="33" borderId="0" xfId="0" applyFont="1" applyFill="1" applyBorder="1" applyAlignment="1">
      <alignment/>
    </xf>
    <xf numFmtId="0" fontId="17" fillId="33" borderId="0" xfId="0" applyFont="1" applyFill="1" applyAlignment="1">
      <alignment/>
    </xf>
    <xf numFmtId="164" fontId="8" fillId="33" borderId="0" xfId="0" applyNumberFormat="1" applyFont="1" applyFill="1" applyBorder="1" applyAlignment="1">
      <alignment vertical="center"/>
    </xf>
    <xf numFmtId="0" fontId="0" fillId="33" borderId="18" xfId="0" applyFill="1" applyBorder="1" applyAlignment="1">
      <alignment/>
    </xf>
    <xf numFmtId="0" fontId="70" fillId="33" borderId="0" xfId="0" applyFont="1" applyFill="1" applyAlignment="1">
      <alignment/>
    </xf>
    <xf numFmtId="0" fontId="70" fillId="33" borderId="19" xfId="0" applyFont="1" applyFill="1" applyBorder="1" applyAlignment="1">
      <alignment/>
    </xf>
    <xf numFmtId="0" fontId="8" fillId="33" borderId="0" xfId="0" applyFont="1" applyFill="1" applyBorder="1" applyAlignment="1">
      <alignment/>
    </xf>
    <xf numFmtId="0" fontId="4" fillId="33" borderId="20" xfId="0" applyFont="1" applyFill="1" applyBorder="1" applyAlignment="1">
      <alignment horizontal="center"/>
    </xf>
    <xf numFmtId="0" fontId="4" fillId="33" borderId="21" xfId="0" applyFont="1" applyFill="1" applyBorder="1" applyAlignment="1">
      <alignment horizontal="center"/>
    </xf>
    <xf numFmtId="0" fontId="79" fillId="33" borderId="10" xfId="0" applyFont="1" applyFill="1" applyBorder="1" applyAlignment="1">
      <alignment/>
    </xf>
    <xf numFmtId="0" fontId="4" fillId="33" borderId="10" xfId="0" applyFont="1" applyFill="1" applyBorder="1" applyAlignment="1">
      <alignment/>
    </xf>
    <xf numFmtId="165" fontId="7" fillId="33" borderId="10" xfId="0" applyNumberFormat="1" applyFont="1" applyFill="1" applyBorder="1" applyAlignment="1" quotePrefix="1">
      <alignment vertical="top"/>
    </xf>
    <xf numFmtId="0" fontId="4" fillId="51" borderId="22" xfId="0" applyFont="1" applyFill="1" applyBorder="1" applyAlignment="1">
      <alignment/>
    </xf>
    <xf numFmtId="0" fontId="6" fillId="51" borderId="10" xfId="0" applyFont="1" applyFill="1" applyBorder="1" applyAlignment="1">
      <alignment/>
    </xf>
    <xf numFmtId="0" fontId="4" fillId="51" borderId="10" xfId="0" applyFont="1" applyFill="1" applyBorder="1" applyAlignment="1">
      <alignment/>
    </xf>
    <xf numFmtId="0" fontId="18" fillId="33" borderId="10" xfId="0" applyFont="1" applyFill="1" applyBorder="1" applyAlignment="1">
      <alignment/>
    </xf>
    <xf numFmtId="0" fontId="19" fillId="33" borderId="10" xfId="0" applyFont="1" applyFill="1" applyBorder="1" applyAlignment="1">
      <alignment/>
    </xf>
    <xf numFmtId="0" fontId="79" fillId="33" borderId="0" xfId="0" applyFont="1" applyFill="1" applyBorder="1" applyAlignment="1">
      <alignment/>
    </xf>
    <xf numFmtId="0" fontId="4" fillId="33" borderId="12" xfId="0" applyFont="1" applyFill="1" applyBorder="1" applyAlignment="1">
      <alignment/>
    </xf>
    <xf numFmtId="0" fontId="0" fillId="33" borderId="12" xfId="0" applyFill="1" applyBorder="1" applyAlignment="1">
      <alignment/>
    </xf>
    <xf numFmtId="43" fontId="15" fillId="33" borderId="0" xfId="42" applyFont="1" applyFill="1" applyBorder="1" applyAlignment="1">
      <alignment horizontal="center" vertical="center" wrapText="1"/>
    </xf>
    <xf numFmtId="0" fontId="70" fillId="52" borderId="11" xfId="0" applyFont="1" applyFill="1" applyBorder="1" applyAlignment="1">
      <alignment/>
    </xf>
    <xf numFmtId="49" fontId="70" fillId="52" borderId="11" xfId="0" applyNumberFormat="1" applyFont="1" applyFill="1" applyBorder="1" applyAlignment="1">
      <alignment/>
    </xf>
    <xf numFmtId="0" fontId="4" fillId="52" borderId="11" xfId="0" applyFont="1" applyFill="1" applyBorder="1" applyAlignment="1">
      <alignment/>
    </xf>
    <xf numFmtId="43" fontId="4" fillId="33" borderId="22" xfId="42" applyFont="1" applyFill="1" applyBorder="1" applyAlignment="1">
      <alignment horizontal="center" wrapText="1"/>
    </xf>
    <xf numFmtId="43" fontId="15" fillId="33" borderId="22" xfId="42" applyFont="1" applyFill="1" applyBorder="1" applyAlignment="1">
      <alignment horizontal="center" vertical="center" wrapText="1"/>
    </xf>
    <xf numFmtId="4" fontId="0" fillId="33" borderId="12" xfId="0" applyNumberFormat="1" applyFill="1" applyBorder="1" applyAlignment="1">
      <alignment/>
    </xf>
    <xf numFmtId="4" fontId="0" fillId="53" borderId="10" xfId="0" applyNumberFormat="1" applyFill="1" applyBorder="1" applyAlignment="1">
      <alignment/>
    </xf>
    <xf numFmtId="0" fontId="0" fillId="0" borderId="10" xfId="0" applyFill="1" applyBorder="1" applyAlignment="1">
      <alignment/>
    </xf>
    <xf numFmtId="0" fontId="0" fillId="0" borderId="0" xfId="0" applyFill="1" applyBorder="1" applyAlignment="1">
      <alignment/>
    </xf>
    <xf numFmtId="0" fontId="73" fillId="0" borderId="0" xfId="0" applyFont="1" applyFill="1" applyAlignment="1">
      <alignment wrapText="1"/>
    </xf>
    <xf numFmtId="0" fontId="73" fillId="0" borderId="0" xfId="0" applyFont="1" applyFill="1" applyAlignment="1">
      <alignment horizontal="center" wrapText="1"/>
    </xf>
    <xf numFmtId="0" fontId="80" fillId="0" borderId="0" xfId="0" applyFont="1" applyFill="1" applyAlignment="1">
      <alignment/>
    </xf>
    <xf numFmtId="0" fontId="0" fillId="0" borderId="0" xfId="0" applyFont="1" applyFill="1" applyBorder="1" applyAlignment="1">
      <alignment horizontal="left"/>
    </xf>
    <xf numFmtId="17" fontId="0" fillId="0" borderId="0" xfId="0" applyNumberFormat="1" applyFill="1" applyAlignment="1">
      <alignment/>
    </xf>
    <xf numFmtId="0" fontId="70" fillId="0" borderId="0" xfId="0" applyFont="1" applyFill="1" applyAlignment="1">
      <alignment horizontal="right"/>
    </xf>
    <xf numFmtId="0" fontId="70" fillId="0" borderId="0" xfId="0" applyFont="1" applyFill="1" applyAlignment="1">
      <alignment/>
    </xf>
    <xf numFmtId="0" fontId="74" fillId="0" borderId="0" xfId="0" applyFont="1" applyFill="1" applyAlignment="1">
      <alignment/>
    </xf>
    <xf numFmtId="14" fontId="74" fillId="0" borderId="0" xfId="0" applyNumberFormat="1" applyFont="1" applyFill="1" applyAlignment="1">
      <alignment/>
    </xf>
    <xf numFmtId="0" fontId="0" fillId="0" borderId="0" xfId="0" applyFont="1" applyFill="1" applyBorder="1" applyAlignment="1">
      <alignment/>
    </xf>
    <xf numFmtId="16" fontId="0" fillId="0" borderId="0" xfId="0" applyNumberFormat="1" applyFill="1" applyAlignment="1">
      <alignment/>
    </xf>
    <xf numFmtId="2" fontId="0" fillId="0" borderId="0" xfId="0" applyNumberFormat="1" applyFill="1" applyAlignment="1">
      <alignment/>
    </xf>
    <xf numFmtId="0" fontId="72" fillId="0" borderId="0" xfId="0" applyFont="1" applyFill="1" applyAlignment="1" quotePrefix="1">
      <alignment/>
    </xf>
    <xf numFmtId="0" fontId="0" fillId="0" borderId="11" xfId="0" applyFill="1" applyBorder="1" applyAlignment="1">
      <alignment/>
    </xf>
    <xf numFmtId="0" fontId="74" fillId="0" borderId="0" xfId="0" applyFont="1" applyFill="1" applyBorder="1" applyAlignment="1">
      <alignment/>
    </xf>
    <xf numFmtId="0" fontId="9" fillId="0" borderId="0" xfId="53" applyFont="1" applyFill="1" applyBorder="1" applyAlignment="1" applyProtection="1">
      <alignment horizontal="left"/>
      <protection/>
    </xf>
    <xf numFmtId="14" fontId="75" fillId="0" borderId="0" xfId="0" applyNumberFormat="1" applyFont="1" applyFill="1" applyAlignment="1">
      <alignment/>
    </xf>
    <xf numFmtId="43" fontId="0" fillId="33" borderId="10" xfId="42" applyFont="1" applyFill="1" applyBorder="1" applyAlignment="1">
      <alignment/>
    </xf>
    <xf numFmtId="43" fontId="0" fillId="50" borderId="10" xfId="42" applyFont="1" applyFill="1" applyBorder="1" applyAlignment="1">
      <alignment/>
    </xf>
    <xf numFmtId="43" fontId="0" fillId="33" borderId="0" xfId="42" applyFont="1" applyFill="1" applyAlignment="1">
      <alignment/>
    </xf>
    <xf numFmtId="0" fontId="79" fillId="33" borderId="11" xfId="0" applyFont="1" applyFill="1" applyBorder="1" applyAlignment="1">
      <alignment/>
    </xf>
    <xf numFmtId="0" fontId="4" fillId="33" borderId="19" xfId="0" applyFont="1" applyFill="1" applyBorder="1" applyAlignment="1">
      <alignment/>
    </xf>
    <xf numFmtId="0" fontId="0" fillId="33" borderId="19" xfId="0" applyFill="1" applyBorder="1" applyAlignment="1">
      <alignment/>
    </xf>
    <xf numFmtId="164" fontId="0" fillId="33" borderId="10" xfId="42" applyNumberFormat="1" applyFont="1" applyFill="1" applyBorder="1" applyAlignment="1">
      <alignment/>
    </xf>
    <xf numFmtId="164" fontId="0" fillId="33" borderId="0" xfId="42" applyNumberFormat="1" applyFont="1" applyFill="1" applyBorder="1" applyAlignment="1">
      <alignment/>
    </xf>
    <xf numFmtId="0" fontId="21" fillId="0" borderId="0" xfId="0" applyFont="1" applyAlignment="1">
      <alignment/>
    </xf>
    <xf numFmtId="43" fontId="0" fillId="33" borderId="0" xfId="42" applyFont="1" applyFill="1" applyAlignment="1">
      <alignment/>
    </xf>
    <xf numFmtId="164" fontId="8" fillId="33" borderId="10" xfId="42" applyNumberFormat="1" applyFont="1" applyFill="1" applyBorder="1" applyAlignment="1">
      <alignment/>
    </xf>
    <xf numFmtId="164" fontId="0" fillId="33" borderId="0" xfId="42" applyNumberFormat="1" applyFont="1" applyFill="1" applyAlignment="1">
      <alignment/>
    </xf>
    <xf numFmtId="164" fontId="0" fillId="33" borderId="0" xfId="42" applyNumberFormat="1" applyFont="1" applyFill="1" applyAlignment="1">
      <alignment/>
    </xf>
    <xf numFmtId="164" fontId="4" fillId="33" borderId="0" xfId="42" applyNumberFormat="1" applyFont="1" applyFill="1" applyBorder="1" applyAlignment="1">
      <alignment/>
    </xf>
    <xf numFmtId="164" fontId="8" fillId="33" borderId="0" xfId="42" applyNumberFormat="1" applyFont="1" applyFill="1" applyAlignment="1">
      <alignment/>
    </xf>
    <xf numFmtId="164" fontId="4" fillId="33" borderId="19" xfId="42" applyNumberFormat="1" applyFont="1" applyFill="1" applyBorder="1" applyAlignment="1">
      <alignment/>
    </xf>
    <xf numFmtId="164" fontId="17" fillId="33" borderId="0" xfId="42" applyNumberFormat="1" applyFont="1" applyFill="1" applyAlignment="1">
      <alignment/>
    </xf>
    <xf numFmtId="164" fontId="18" fillId="33" borderId="10" xfId="42" applyNumberFormat="1" applyFont="1" applyFill="1" applyBorder="1" applyAlignment="1">
      <alignment/>
    </xf>
    <xf numFmtId="164" fontId="19" fillId="33" borderId="10" xfId="42" applyNumberFormat="1" applyFont="1" applyFill="1" applyBorder="1" applyAlignment="1">
      <alignment/>
    </xf>
    <xf numFmtId="164" fontId="19" fillId="33" borderId="0" xfId="42" applyNumberFormat="1" applyFont="1" applyFill="1" applyBorder="1" applyAlignment="1">
      <alignment/>
    </xf>
    <xf numFmtId="164" fontId="18" fillId="33" borderId="0" xfId="42" applyNumberFormat="1" applyFont="1" applyFill="1" applyBorder="1" applyAlignment="1">
      <alignment/>
    </xf>
    <xf numFmtId="164" fontId="4" fillId="33" borderId="10" xfId="42" applyNumberFormat="1" applyFont="1" applyFill="1" applyBorder="1" applyAlignment="1">
      <alignment/>
    </xf>
    <xf numFmtId="3" fontId="4" fillId="33" borderId="12" xfId="0" applyNumberFormat="1" applyFont="1" applyFill="1" applyBorder="1" applyAlignment="1">
      <alignment/>
    </xf>
    <xf numFmtId="164" fontId="0" fillId="33" borderId="10" xfId="42" applyNumberFormat="1" applyFont="1" applyFill="1" applyBorder="1" applyAlignment="1">
      <alignment/>
    </xf>
    <xf numFmtId="164" fontId="0" fillId="33" borderId="19" xfId="42" applyNumberFormat="1" applyFont="1" applyFill="1" applyBorder="1" applyAlignment="1">
      <alignment/>
    </xf>
    <xf numFmtId="164" fontId="70" fillId="33" borderId="12" xfId="42" applyNumberFormat="1" applyFont="1" applyFill="1" applyBorder="1" applyAlignment="1">
      <alignment/>
    </xf>
    <xf numFmtId="0" fontId="22" fillId="0" borderId="0" xfId="57" applyFont="1" applyAlignment="1">
      <alignment horizontal="left"/>
      <protection/>
    </xf>
    <xf numFmtId="0" fontId="81" fillId="0" borderId="0" xfId="0" applyFont="1" applyAlignment="1">
      <alignment/>
    </xf>
    <xf numFmtId="0" fontId="24" fillId="0" borderId="0" xfId="57" applyFont="1">
      <alignment/>
      <protection/>
    </xf>
    <xf numFmtId="0" fontId="22" fillId="0" borderId="0" xfId="57" applyFont="1">
      <alignment/>
      <protection/>
    </xf>
    <xf numFmtId="0" fontId="82" fillId="0" borderId="0" xfId="0" applyFont="1" applyAlignment="1">
      <alignment/>
    </xf>
    <xf numFmtId="0" fontId="24" fillId="0" borderId="0" xfId="57" applyFont="1" applyFill="1">
      <alignment/>
      <protection/>
    </xf>
    <xf numFmtId="0" fontId="22" fillId="0" borderId="0" xfId="57" applyFont="1" applyFill="1" applyAlignment="1">
      <alignment horizontal="left"/>
      <protection/>
    </xf>
    <xf numFmtId="0" fontId="24" fillId="0" borderId="0" xfId="57" applyFont="1" applyAlignment="1" quotePrefix="1">
      <alignment horizontal="left"/>
      <protection/>
    </xf>
    <xf numFmtId="0" fontId="22" fillId="0" borderId="0" xfId="57" applyFont="1" applyAlignment="1">
      <alignment horizontal="center"/>
      <protection/>
    </xf>
    <xf numFmtId="0" fontId="24" fillId="0" borderId="0" xfId="57" applyFont="1" applyAlignment="1">
      <alignment horizontal="left"/>
      <protection/>
    </xf>
    <xf numFmtId="0" fontId="22" fillId="0" borderId="0" xfId="57" applyFont="1" applyAlignment="1" quotePrefix="1">
      <alignment horizontal="left"/>
      <protection/>
    </xf>
    <xf numFmtId="0" fontId="24" fillId="0" borderId="0" xfId="57" applyFont="1" applyAlignment="1">
      <alignment horizontal="center"/>
      <protection/>
    </xf>
    <xf numFmtId="0" fontId="24" fillId="0" borderId="0" xfId="57" applyFont="1" applyFill="1" applyAlignment="1">
      <alignment horizontal="center"/>
      <protection/>
    </xf>
    <xf numFmtId="0" fontId="24" fillId="0" borderId="0" xfId="57" applyFont="1" applyFill="1" applyAlignment="1">
      <alignment horizontal="left"/>
      <protection/>
    </xf>
    <xf numFmtId="0" fontId="24" fillId="0" borderId="0" xfId="57" applyFont="1" applyAlignment="1">
      <alignment/>
      <protection/>
    </xf>
    <xf numFmtId="0" fontId="22" fillId="0" borderId="0" xfId="57" applyFont="1" applyAlignment="1">
      <alignment/>
      <protection/>
    </xf>
    <xf numFmtId="0" fontId="24" fillId="0" borderId="0" xfId="57" applyFont="1" applyFill="1" applyAlignment="1">
      <alignment/>
      <protection/>
    </xf>
    <xf numFmtId="14" fontId="24" fillId="0" borderId="0" xfId="57" applyNumberFormat="1" applyFont="1" applyFill="1" applyAlignment="1">
      <alignment horizontal="center"/>
      <protection/>
    </xf>
    <xf numFmtId="0" fontId="24" fillId="0" borderId="0" xfId="57" applyFont="1" applyFill="1" applyAlignment="1" quotePrefix="1">
      <alignment horizontal="left"/>
      <protection/>
    </xf>
    <xf numFmtId="0" fontId="22" fillId="0" borderId="0" xfId="0" applyFont="1" applyAlignment="1">
      <alignment/>
    </xf>
    <xf numFmtId="164" fontId="22" fillId="0" borderId="0" xfId="42" applyNumberFormat="1" applyFont="1" applyAlignment="1">
      <alignment/>
    </xf>
    <xf numFmtId="164" fontId="26" fillId="0" borderId="0" xfId="0" applyNumberFormat="1" applyFont="1" applyBorder="1" applyAlignment="1">
      <alignment/>
    </xf>
    <xf numFmtId="43" fontId="83" fillId="0" borderId="0" xfId="0" applyNumberFormat="1" applyFont="1" applyFill="1" applyBorder="1" applyAlignment="1">
      <alignment/>
    </xf>
    <xf numFmtId="0" fontId="27" fillId="0" borderId="0" xfId="0" applyFont="1" applyBorder="1" applyAlignment="1">
      <alignment/>
    </xf>
    <xf numFmtId="0" fontId="84" fillId="0" borderId="0" xfId="0" applyFont="1" applyBorder="1" applyAlignment="1">
      <alignment/>
    </xf>
    <xf numFmtId="0" fontId="84" fillId="0" borderId="0" xfId="0" applyFont="1" applyAlignment="1">
      <alignment/>
    </xf>
    <xf numFmtId="43" fontId="27" fillId="0" borderId="0" xfId="0" applyNumberFormat="1" applyFont="1" applyBorder="1" applyAlignment="1">
      <alignment/>
    </xf>
    <xf numFmtId="15" fontId="81" fillId="0" borderId="0" xfId="0" applyNumberFormat="1" applyFont="1" applyAlignment="1">
      <alignment/>
    </xf>
    <xf numFmtId="0" fontId="81" fillId="0" borderId="0" xfId="0" applyFont="1" applyAlignment="1">
      <alignment horizontal="left"/>
    </xf>
    <xf numFmtId="0" fontId="81" fillId="0" borderId="0" xfId="0" applyFont="1" applyFill="1" applyAlignment="1">
      <alignment horizontal="left"/>
    </xf>
    <xf numFmtId="15" fontId="24" fillId="0" borderId="0" xfId="57" applyNumberFormat="1" applyFont="1" applyFill="1" applyAlignment="1">
      <alignment horizontal="left"/>
      <protection/>
    </xf>
    <xf numFmtId="0" fontId="85" fillId="0" borderId="0" xfId="0" applyFont="1" applyBorder="1" applyAlignment="1">
      <alignment/>
    </xf>
    <xf numFmtId="0" fontId="85" fillId="0" borderId="0" xfId="0" applyFont="1" applyAlignment="1">
      <alignment/>
    </xf>
    <xf numFmtId="0" fontId="28" fillId="0" borderId="0" xfId="0" applyFont="1" applyBorder="1" applyAlignment="1">
      <alignment/>
    </xf>
    <xf numFmtId="0" fontId="27" fillId="0" borderId="0" xfId="0" applyFont="1" applyFill="1" applyBorder="1" applyAlignment="1">
      <alignment horizontal="center"/>
    </xf>
    <xf numFmtId="0" fontId="27" fillId="0" borderId="0" xfId="0" applyFont="1" applyBorder="1" applyAlignment="1">
      <alignment horizontal="center"/>
    </xf>
    <xf numFmtId="0" fontId="28" fillId="0" borderId="0" xfId="0" applyFont="1" applyFill="1" applyBorder="1" applyAlignment="1">
      <alignment horizontal="center"/>
    </xf>
    <xf numFmtId="0" fontId="29" fillId="0" borderId="0" xfId="0" applyFont="1" applyBorder="1" applyAlignment="1">
      <alignment/>
    </xf>
    <xf numFmtId="164" fontId="28" fillId="0" borderId="0" xfId="42" applyNumberFormat="1" applyFont="1" applyFill="1" applyBorder="1" applyAlignment="1">
      <alignment/>
    </xf>
    <xf numFmtId="164" fontId="28" fillId="0" borderId="0" xfId="0" applyNumberFormat="1" applyFont="1" applyBorder="1" applyAlignment="1">
      <alignment horizontal="center"/>
    </xf>
    <xf numFmtId="164" fontId="28" fillId="0" borderId="18" xfId="42" applyNumberFormat="1" applyFont="1" applyFill="1" applyBorder="1" applyAlignment="1">
      <alignment/>
    </xf>
    <xf numFmtId="0" fontId="24" fillId="0" borderId="0" xfId="0" applyFont="1" applyBorder="1" applyAlignment="1">
      <alignment horizontal="center"/>
    </xf>
    <xf numFmtId="164" fontId="27" fillId="0" borderId="0" xfId="0" applyNumberFormat="1" applyFont="1" applyFill="1" applyBorder="1" applyAlignment="1">
      <alignment/>
    </xf>
    <xf numFmtId="164" fontId="28" fillId="0" borderId="0" xfId="0" applyNumberFormat="1" applyFont="1" applyFill="1" applyBorder="1" applyAlignment="1">
      <alignment/>
    </xf>
    <xf numFmtId="164" fontId="28" fillId="0" borderId="0" xfId="0" applyNumberFormat="1" applyFont="1" applyBorder="1" applyAlignment="1">
      <alignment/>
    </xf>
    <xf numFmtId="164" fontId="28" fillId="0" borderId="0" xfId="0" applyNumberFormat="1" applyFont="1" applyBorder="1" applyAlignment="1">
      <alignment/>
    </xf>
    <xf numFmtId="164" fontId="27" fillId="0" borderId="0" xfId="42" applyNumberFormat="1" applyFont="1" applyFill="1" applyBorder="1" applyAlignment="1">
      <alignment/>
    </xf>
    <xf numFmtId="0" fontId="29" fillId="0" borderId="0" xfId="0" applyFont="1" applyFill="1" applyBorder="1" applyAlignment="1">
      <alignment/>
    </xf>
    <xf numFmtId="164" fontId="28" fillId="0" borderId="18" xfId="0" applyNumberFormat="1" applyFont="1" applyFill="1" applyBorder="1" applyAlignment="1">
      <alignment/>
    </xf>
    <xf numFmtId="164" fontId="27" fillId="0" borderId="23" xfId="0" applyNumberFormat="1" applyFont="1" applyFill="1" applyBorder="1" applyAlignment="1">
      <alignment/>
    </xf>
    <xf numFmtId="0" fontId="30" fillId="0" borderId="0" xfId="0" applyFont="1" applyBorder="1" applyAlignment="1">
      <alignment/>
    </xf>
    <xf numFmtId="43" fontId="28" fillId="0" borderId="0" xfId="42" applyNumberFormat="1" applyFont="1" applyFill="1" applyBorder="1" applyAlignment="1">
      <alignment/>
    </xf>
    <xf numFmtId="165" fontId="29" fillId="0" borderId="0" xfId="0" applyNumberFormat="1" applyFont="1" applyFill="1" applyBorder="1" applyAlignment="1">
      <alignment vertical="center" wrapText="1"/>
    </xf>
    <xf numFmtId="0" fontId="24" fillId="0" borderId="0" xfId="0" applyFont="1" applyAlignment="1">
      <alignment horizontal="left"/>
    </xf>
    <xf numFmtId="0" fontId="24" fillId="0" borderId="0" xfId="0" applyFont="1" applyAlignment="1">
      <alignment/>
    </xf>
    <xf numFmtId="164" fontId="24" fillId="0" borderId="0" xfId="42" applyNumberFormat="1" applyFont="1" applyAlignment="1">
      <alignment/>
    </xf>
    <xf numFmtId="164" fontId="24" fillId="0" borderId="0" xfId="42" applyNumberFormat="1" applyFont="1" applyBorder="1" applyAlignment="1">
      <alignment/>
    </xf>
    <xf numFmtId="0" fontId="24" fillId="0" borderId="0" xfId="0" applyFont="1" applyAlignment="1" quotePrefix="1">
      <alignment horizontal="left"/>
    </xf>
    <xf numFmtId="176" fontId="27" fillId="0" borderId="0" xfId="42" applyNumberFormat="1" applyFont="1" applyBorder="1" applyAlignment="1">
      <alignment/>
    </xf>
    <xf numFmtId="0" fontId="27" fillId="0" borderId="0" xfId="57" applyFont="1" applyAlignment="1">
      <alignment/>
      <protection/>
    </xf>
    <xf numFmtId="0" fontId="29" fillId="0" borderId="0" xfId="57" applyFont="1" applyAlignment="1">
      <alignment/>
      <protection/>
    </xf>
    <xf numFmtId="0" fontId="29" fillId="0" borderId="0" xfId="57" applyFont="1" applyFill="1" applyAlignment="1">
      <alignment/>
      <protection/>
    </xf>
    <xf numFmtId="0" fontId="29" fillId="0" borderId="0" xfId="57" applyFont="1" applyFill="1" applyAlignment="1">
      <alignment horizontal="left"/>
      <protection/>
    </xf>
    <xf numFmtId="15" fontId="29" fillId="0" borderId="0" xfId="57" applyNumberFormat="1" applyFont="1" applyFill="1" applyBorder="1" applyAlignment="1">
      <alignment horizontal="left"/>
      <protection/>
    </xf>
    <xf numFmtId="0" fontId="23" fillId="0" borderId="0" xfId="0" applyFont="1" applyAlignment="1">
      <alignment/>
    </xf>
    <xf numFmtId="0" fontId="22" fillId="0" borderId="0" xfId="0" applyFont="1" applyAlignment="1">
      <alignment horizontal="center" vertical="center"/>
    </xf>
    <xf numFmtId="0" fontId="23" fillId="0" borderId="0" xfId="0" applyFont="1" applyAlignment="1">
      <alignment horizontal="center"/>
    </xf>
    <xf numFmtId="43" fontId="23" fillId="0" borderId="0" xfId="42" applyFont="1" applyBorder="1" applyAlignment="1">
      <alignment/>
    </xf>
    <xf numFmtId="43" fontId="22" fillId="0" borderId="0" xfId="42" applyFont="1" applyAlignment="1">
      <alignment/>
    </xf>
    <xf numFmtId="0" fontId="22" fillId="0" borderId="0" xfId="0" applyFont="1" applyAlignment="1">
      <alignment horizontal="center"/>
    </xf>
    <xf numFmtId="0" fontId="31" fillId="0" borderId="0" xfId="0" applyFont="1" applyAlignment="1">
      <alignment/>
    </xf>
    <xf numFmtId="0" fontId="24" fillId="0" borderId="0" xfId="0" applyFont="1" applyFill="1" applyAlignment="1">
      <alignment/>
    </xf>
    <xf numFmtId="43" fontId="24" fillId="0" borderId="0" xfId="42" applyFont="1" applyFill="1" applyBorder="1" applyAlignment="1">
      <alignment/>
    </xf>
    <xf numFmtId="43" fontId="22" fillId="0" borderId="0" xfId="42" applyFont="1" applyFill="1" applyAlignment="1">
      <alignment/>
    </xf>
    <xf numFmtId="0" fontId="22" fillId="0" borderId="0" xfId="0" applyFont="1" applyFill="1" applyAlignment="1">
      <alignment/>
    </xf>
    <xf numFmtId="43" fontId="24" fillId="0" borderId="0" xfId="42" applyFont="1" applyFill="1" applyAlignment="1">
      <alignment/>
    </xf>
    <xf numFmtId="164" fontId="23" fillId="0" borderId="0" xfId="42" applyNumberFormat="1" applyFont="1" applyFill="1" applyAlignment="1">
      <alignment/>
    </xf>
    <xf numFmtId="0" fontId="23" fillId="0" borderId="0" xfId="0" applyFont="1" applyFill="1" applyAlignment="1">
      <alignment/>
    </xf>
    <xf numFmtId="0" fontId="22" fillId="0" borderId="0" xfId="0" applyFont="1" applyFill="1" applyBorder="1" applyAlignment="1">
      <alignment/>
    </xf>
    <xf numFmtId="43" fontId="24" fillId="0" borderId="0" xfId="0" applyNumberFormat="1" applyFont="1" applyFill="1" applyAlignment="1">
      <alignment/>
    </xf>
    <xf numFmtId="164" fontId="22" fillId="0" borderId="0" xfId="0" applyNumberFormat="1" applyFont="1" applyFill="1" applyBorder="1" applyAlignment="1">
      <alignment vertical="top" wrapText="1"/>
    </xf>
    <xf numFmtId="0" fontId="23" fillId="0" borderId="0" xfId="0" applyFont="1" applyBorder="1" applyAlignment="1">
      <alignment horizontal="center"/>
    </xf>
    <xf numFmtId="164" fontId="23" fillId="0" borderId="0" xfId="42" applyNumberFormat="1" applyFont="1" applyAlignment="1">
      <alignment/>
    </xf>
    <xf numFmtId="0" fontId="23" fillId="0" borderId="24" xfId="0" applyFont="1" applyFill="1" applyBorder="1" applyAlignment="1">
      <alignment/>
    </xf>
    <xf numFmtId="0" fontId="22" fillId="0" borderId="0" xfId="0" applyFont="1" applyFill="1" applyAlignment="1">
      <alignment horizontal="center" vertical="center"/>
    </xf>
    <xf numFmtId="0" fontId="23" fillId="0" borderId="0" xfId="0" applyFont="1" applyFill="1" applyAlignment="1">
      <alignment wrapText="1"/>
    </xf>
    <xf numFmtId="0" fontId="23" fillId="0" borderId="0" xfId="0" applyFont="1" applyFill="1" applyAlignment="1">
      <alignment horizontal="center"/>
    </xf>
    <xf numFmtId="0" fontId="23" fillId="0" borderId="0" xfId="0" applyFont="1" applyFill="1" applyAlignment="1">
      <alignment horizontal="left"/>
    </xf>
    <xf numFmtId="164" fontId="23" fillId="0" borderId="0" xfId="42" applyNumberFormat="1" applyFont="1" applyFill="1" applyBorder="1" applyAlignment="1">
      <alignment/>
    </xf>
    <xf numFmtId="164" fontId="23" fillId="0" borderId="0" xfId="0" applyNumberFormat="1" applyFont="1" applyFill="1" applyAlignment="1">
      <alignment/>
    </xf>
    <xf numFmtId="164" fontId="23" fillId="0" borderId="18" xfId="42" applyNumberFormat="1" applyFont="1" applyFill="1" applyBorder="1" applyAlignment="1">
      <alignment/>
    </xf>
    <xf numFmtId="0" fontId="25" fillId="0" borderId="0" xfId="0" applyFont="1" applyFill="1" applyAlignment="1">
      <alignment horizontal="left"/>
    </xf>
    <xf numFmtId="0" fontId="25" fillId="0" borderId="0" xfId="0" applyFont="1" applyAlignment="1">
      <alignment/>
    </xf>
    <xf numFmtId="0" fontId="81" fillId="0" borderId="0" xfId="0" applyFont="1" applyAlignment="1">
      <alignment horizontal="center"/>
    </xf>
    <xf numFmtId="0" fontId="82" fillId="0" borderId="0" xfId="0" applyFont="1" applyAlignment="1">
      <alignment horizontal="center"/>
    </xf>
    <xf numFmtId="0" fontId="24" fillId="0" borderId="0" xfId="0" applyFont="1" applyFill="1" applyBorder="1" applyAlignment="1">
      <alignment/>
    </xf>
    <xf numFmtId="43" fontId="23" fillId="0" borderId="0" xfId="42" applyFont="1" applyFill="1" applyAlignment="1">
      <alignment/>
    </xf>
    <xf numFmtId="0" fontId="24" fillId="0" borderId="25" xfId="0" applyFont="1" applyFill="1" applyBorder="1" applyAlignment="1">
      <alignment/>
    </xf>
    <xf numFmtId="0" fontId="22" fillId="0" borderId="26" xfId="0" applyFont="1" applyFill="1" applyBorder="1" applyAlignment="1">
      <alignment horizontal="center" wrapText="1"/>
    </xf>
    <xf numFmtId="43" fontId="22" fillId="0" borderId="27" xfId="42" applyFont="1" applyFill="1" applyBorder="1" applyAlignment="1">
      <alignment horizontal="center" wrapText="1"/>
    </xf>
    <xf numFmtId="0" fontId="24" fillId="0" borderId="28" xfId="0" applyFont="1" applyFill="1" applyBorder="1" applyAlignment="1">
      <alignment/>
    </xf>
    <xf numFmtId="43" fontId="24" fillId="0" borderId="29" xfId="42" applyFont="1" applyFill="1" applyBorder="1" applyAlignment="1">
      <alignment horizontal="center" wrapText="1"/>
    </xf>
    <xf numFmtId="0" fontId="22" fillId="0" borderId="29" xfId="0" applyFont="1" applyFill="1" applyBorder="1" applyAlignment="1">
      <alignment horizontal="center" wrapText="1"/>
    </xf>
    <xf numFmtId="43" fontId="24" fillId="0" borderId="29" xfId="42" applyFont="1" applyFill="1" applyBorder="1" applyAlignment="1">
      <alignment/>
    </xf>
    <xf numFmtId="0" fontId="23" fillId="0" borderId="30" xfId="0" applyFont="1" applyFill="1" applyBorder="1" applyAlignment="1">
      <alignment/>
    </xf>
    <xf numFmtId="164" fontId="24" fillId="0" borderId="29" xfId="42" applyNumberFormat="1" applyFont="1" applyFill="1" applyBorder="1" applyAlignment="1">
      <alignment/>
    </xf>
    <xf numFmtId="164" fontId="24" fillId="0" borderId="31" xfId="42" applyNumberFormat="1" applyFont="1" applyFill="1" applyBorder="1" applyAlignment="1">
      <alignment/>
    </xf>
    <xf numFmtId="0" fontId="24" fillId="0" borderId="24" xfId="0" applyFont="1" applyFill="1" applyBorder="1" applyAlignment="1">
      <alignment/>
    </xf>
    <xf numFmtId="164" fontId="24" fillId="0" borderId="32" xfId="42" applyNumberFormat="1" applyFont="1" applyFill="1" applyBorder="1" applyAlignment="1">
      <alignment/>
    </xf>
    <xf numFmtId="0" fontId="22" fillId="0" borderId="33" xfId="0" applyFont="1" applyFill="1" applyBorder="1" applyAlignment="1">
      <alignment/>
    </xf>
    <xf numFmtId="164" fontId="22" fillId="0" borderId="34" xfId="42" applyNumberFormat="1" applyFont="1" applyFill="1" applyBorder="1" applyAlignment="1">
      <alignment/>
    </xf>
    <xf numFmtId="164" fontId="22" fillId="0" borderId="35" xfId="42" applyNumberFormat="1" applyFont="1" applyFill="1" applyBorder="1" applyAlignment="1">
      <alignment/>
    </xf>
    <xf numFmtId="0" fontId="25" fillId="0" borderId="0" xfId="0" applyFont="1" applyFill="1" applyAlignment="1">
      <alignment vertical="center"/>
    </xf>
    <xf numFmtId="0" fontId="25" fillId="0" borderId="0" xfId="0" applyFont="1" applyFill="1" applyAlignment="1">
      <alignment/>
    </xf>
    <xf numFmtId="0" fontId="81" fillId="0" borderId="0" xfId="0" applyFont="1" applyFill="1" applyAlignment="1">
      <alignment/>
    </xf>
    <xf numFmtId="0" fontId="82" fillId="0" borderId="0" xfId="0" applyFont="1" applyFill="1" applyAlignment="1">
      <alignment/>
    </xf>
    <xf numFmtId="0" fontId="23" fillId="12" borderId="0" xfId="0" applyFont="1" applyFill="1" applyAlignment="1">
      <alignment/>
    </xf>
    <xf numFmtId="164" fontId="23" fillId="12" borderId="0" xfId="42" applyNumberFormat="1" applyFont="1" applyFill="1" applyAlignment="1">
      <alignment/>
    </xf>
    <xf numFmtId="0" fontId="22" fillId="12" borderId="0" xfId="0" applyFont="1" applyFill="1" applyAlignment="1">
      <alignment wrapText="1"/>
    </xf>
    <xf numFmtId="0" fontId="24" fillId="12" borderId="0" xfId="0" applyFont="1" applyFill="1" applyAlignment="1">
      <alignment wrapText="1"/>
    </xf>
    <xf numFmtId="0" fontId="0" fillId="54" borderId="0" xfId="0" applyFill="1" applyAlignment="1">
      <alignment horizontal="center"/>
    </xf>
    <xf numFmtId="0" fontId="0" fillId="19" borderId="0" xfId="0" applyFill="1" applyAlignment="1">
      <alignment horizontal="center"/>
    </xf>
    <xf numFmtId="0" fontId="0" fillId="0" borderId="0" xfId="0" applyFill="1" applyAlignment="1">
      <alignment horizontal="center"/>
    </xf>
    <xf numFmtId="0" fontId="0" fillId="54" borderId="0" xfId="0" applyFill="1" applyBorder="1" applyAlignment="1">
      <alignment horizontal="center"/>
    </xf>
    <xf numFmtId="0" fontId="0" fillId="19" borderId="0" xfId="0" applyFill="1" applyBorder="1" applyAlignment="1">
      <alignment horizontal="center"/>
    </xf>
    <xf numFmtId="0" fontId="0" fillId="0" borderId="0" xfId="0" applyFill="1" applyBorder="1" applyAlignment="1">
      <alignment horizontal="center"/>
    </xf>
    <xf numFmtId="17" fontId="0" fillId="0" borderId="0" xfId="0" applyNumberFormat="1" applyAlignment="1">
      <alignment horizontal="center"/>
    </xf>
    <xf numFmtId="0" fontId="70"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43" fontId="0" fillId="0" borderId="0" xfId="42" applyFont="1" applyBorder="1" applyAlignment="1">
      <alignment/>
    </xf>
    <xf numFmtId="43" fontId="0" fillId="0" borderId="0" xfId="42" applyFont="1" applyAlignment="1">
      <alignment/>
    </xf>
    <xf numFmtId="43" fontId="70" fillId="0" borderId="0" xfId="42" applyFont="1" applyAlignment="1">
      <alignment/>
    </xf>
    <xf numFmtId="43" fontId="0" fillId="0" borderId="0" xfId="42" applyFont="1" applyBorder="1" applyAlignment="1">
      <alignment horizontal="center"/>
    </xf>
    <xf numFmtId="43" fontId="0" fillId="0" borderId="0" xfId="42" applyFont="1" applyBorder="1" applyAlignment="1">
      <alignment horizontal="center"/>
    </xf>
    <xf numFmtId="0" fontId="0" fillId="0" borderId="0" xfId="0" applyAlignment="1" quotePrefix="1">
      <alignment horizontal="center"/>
    </xf>
    <xf numFmtId="43" fontId="0" fillId="0" borderId="0" xfId="42" applyFont="1" applyFill="1" applyBorder="1" applyAlignment="1">
      <alignment/>
    </xf>
    <xf numFmtId="43" fontId="70" fillId="18" borderId="0" xfId="42" applyFont="1" applyFill="1" applyBorder="1" applyAlignment="1">
      <alignment horizontal="center"/>
    </xf>
    <xf numFmtId="43" fontId="70" fillId="18" borderId="0" xfId="42" applyFont="1" applyFill="1" applyAlignment="1">
      <alignment/>
    </xf>
    <xf numFmtId="43" fontId="70" fillId="0" borderId="0" xfId="42" applyFont="1" applyFill="1" applyAlignment="1">
      <alignment/>
    </xf>
    <xf numFmtId="164" fontId="23" fillId="18" borderId="0" xfId="42" applyNumberFormat="1" applyFont="1" applyFill="1" applyBorder="1" applyAlignment="1">
      <alignment/>
    </xf>
    <xf numFmtId="164" fontId="23" fillId="18" borderId="18" xfId="42" applyNumberFormat="1" applyFont="1" applyFill="1" applyBorder="1" applyAlignment="1">
      <alignment/>
    </xf>
    <xf numFmtId="0" fontId="23" fillId="18" borderId="0" xfId="0" applyFont="1" applyFill="1" applyAlignment="1">
      <alignment/>
    </xf>
    <xf numFmtId="43" fontId="22" fillId="18" borderId="0" xfId="42" applyFont="1" applyFill="1" applyAlignment="1">
      <alignment/>
    </xf>
    <xf numFmtId="0" fontId="32" fillId="18" borderId="0" xfId="0" applyFont="1" applyFill="1" applyAlignment="1">
      <alignment/>
    </xf>
    <xf numFmtId="0" fontId="24" fillId="18" borderId="0" xfId="0" applyFont="1" applyFill="1" applyAlignment="1">
      <alignment/>
    </xf>
    <xf numFmtId="0" fontId="25" fillId="18" borderId="0" xfId="0" applyFont="1" applyFill="1" applyAlignment="1">
      <alignment horizontal="center"/>
    </xf>
    <xf numFmtId="0" fontId="22" fillId="18" borderId="0" xfId="0" applyFont="1" applyFill="1" applyAlignment="1">
      <alignment/>
    </xf>
    <xf numFmtId="165" fontId="24" fillId="18" borderId="0" xfId="42" applyNumberFormat="1" applyFont="1" applyFill="1" applyAlignment="1">
      <alignment/>
    </xf>
    <xf numFmtId="43" fontId="24" fillId="18" borderId="0" xfId="42" applyFont="1" applyFill="1" applyAlignment="1">
      <alignment/>
    </xf>
    <xf numFmtId="164" fontId="23" fillId="18" borderId="0" xfId="42" applyNumberFormat="1" applyFont="1" applyFill="1" applyAlignment="1">
      <alignment/>
    </xf>
    <xf numFmtId="43" fontId="23" fillId="18" borderId="0" xfId="0" applyNumberFormat="1" applyFont="1" applyFill="1" applyAlignment="1">
      <alignment/>
    </xf>
    <xf numFmtId="164" fontId="24" fillId="18" borderId="0" xfId="0" applyNumberFormat="1" applyFont="1" applyFill="1" applyBorder="1" applyAlignment="1">
      <alignment vertical="top" wrapText="1"/>
    </xf>
    <xf numFmtId="165" fontId="22" fillId="18" borderId="0" xfId="0" applyNumberFormat="1" applyFont="1" applyFill="1" applyBorder="1" applyAlignment="1">
      <alignment vertical="top" wrapText="1"/>
    </xf>
    <xf numFmtId="164" fontId="22" fillId="18" borderId="23" xfId="0" applyNumberFormat="1" applyFont="1" applyFill="1" applyBorder="1" applyAlignment="1">
      <alignment vertical="top" wrapText="1"/>
    </xf>
    <xf numFmtId="0" fontId="70" fillId="0" borderId="0" xfId="0" applyFont="1" applyFill="1" applyAlignment="1">
      <alignment wrapText="1"/>
    </xf>
    <xf numFmtId="0" fontId="70" fillId="0" borderId="0" xfId="0" applyFont="1" applyFill="1" applyAlignment="1">
      <alignment horizontal="center" wrapText="1"/>
    </xf>
    <xf numFmtId="0" fontId="0" fillId="0" borderId="0" xfId="0" applyFont="1" applyFill="1" applyAlignment="1">
      <alignment/>
    </xf>
    <xf numFmtId="14" fontId="0" fillId="0" borderId="0" xfId="0" applyNumberFormat="1" applyFont="1" applyFill="1" applyAlignment="1">
      <alignment/>
    </xf>
    <xf numFmtId="17" fontId="0" fillId="0" borderId="0" xfId="0" applyNumberFormat="1" applyFont="1" applyFill="1" applyAlignment="1">
      <alignment/>
    </xf>
    <xf numFmtId="164" fontId="25" fillId="0" borderId="19" xfId="42" applyNumberFormat="1" applyFont="1" applyFill="1" applyBorder="1" applyAlignment="1">
      <alignment/>
    </xf>
    <xf numFmtId="0" fontId="28" fillId="0" borderId="0" xfId="0" applyFont="1" applyFill="1" applyBorder="1" applyAlignment="1">
      <alignment/>
    </xf>
    <xf numFmtId="0" fontId="85" fillId="0" borderId="0" xfId="0" applyFont="1" applyFill="1" applyAlignment="1">
      <alignment/>
    </xf>
    <xf numFmtId="164" fontId="27" fillId="0" borderId="36" xfId="0" applyNumberFormat="1" applyFont="1" applyFill="1" applyBorder="1" applyAlignment="1">
      <alignment/>
    </xf>
    <xf numFmtId="43" fontId="28" fillId="0" borderId="0" xfId="42" applyFont="1" applyFill="1" applyBorder="1" applyAlignment="1">
      <alignment/>
    </xf>
    <xf numFmtId="164" fontId="27" fillId="0" borderId="23" xfId="42" applyNumberFormat="1" applyFont="1" applyFill="1" applyBorder="1" applyAlignment="1">
      <alignment/>
    </xf>
    <xf numFmtId="43" fontId="2" fillId="0" borderId="0" xfId="42" applyFont="1" applyAlignment="1">
      <alignment/>
    </xf>
    <xf numFmtId="164" fontId="27" fillId="0" borderId="19" xfId="42" applyNumberFormat="1" applyFont="1" applyFill="1" applyBorder="1" applyAlignment="1">
      <alignment/>
    </xf>
    <xf numFmtId="164" fontId="28" fillId="55" borderId="0" xfId="0" applyNumberFormat="1" applyFont="1" applyFill="1" applyBorder="1" applyAlignment="1">
      <alignment/>
    </xf>
    <xf numFmtId="43" fontId="29" fillId="0" borderId="0" xfId="42" applyFont="1" applyFill="1" applyBorder="1" applyAlignment="1">
      <alignment vertical="center" wrapText="1"/>
    </xf>
    <xf numFmtId="0" fontId="81" fillId="55" borderId="0" xfId="0" applyFont="1" applyFill="1" applyAlignment="1">
      <alignment/>
    </xf>
    <xf numFmtId="0" fontId="24" fillId="55" borderId="0" xfId="57" applyFont="1" applyFill="1">
      <alignment/>
      <protection/>
    </xf>
    <xf numFmtId="0" fontId="24" fillId="55" borderId="0" xfId="57" applyFont="1" applyFill="1" applyAlignment="1">
      <alignment horizontal="left"/>
      <protection/>
    </xf>
    <xf numFmtId="0" fontId="22" fillId="0" borderId="0" xfId="57" applyFont="1" applyFill="1" applyAlignment="1">
      <alignment/>
      <protection/>
    </xf>
    <xf numFmtId="164" fontId="22" fillId="55" borderId="0" xfId="42" applyNumberFormat="1" applyFont="1" applyFill="1" applyBorder="1" applyAlignment="1">
      <alignment/>
    </xf>
    <xf numFmtId="164" fontId="22" fillId="55" borderId="0" xfId="42" applyNumberFormat="1" applyFont="1" applyFill="1" applyAlignment="1">
      <alignment/>
    </xf>
    <xf numFmtId="0" fontId="24" fillId="55" borderId="0" xfId="57" applyFont="1" applyFill="1" applyAlignment="1">
      <alignment/>
      <protection/>
    </xf>
    <xf numFmtId="0" fontId="24" fillId="55" borderId="0" xfId="0" applyFont="1" applyFill="1" applyAlignment="1">
      <alignment/>
    </xf>
    <xf numFmtId="0" fontId="81" fillId="0" borderId="0" xfId="0" applyFont="1" applyFill="1" applyAlignment="1">
      <alignment horizontal="justify"/>
    </xf>
    <xf numFmtId="0" fontId="81" fillId="0" borderId="0" xfId="0" applyFont="1" applyFill="1" applyAlignment="1">
      <alignment horizontal="left" indent="5"/>
    </xf>
    <xf numFmtId="15" fontId="81" fillId="55" borderId="0" xfId="0" applyNumberFormat="1" applyFont="1" applyFill="1" applyAlignment="1">
      <alignment/>
    </xf>
    <xf numFmtId="0" fontId="4" fillId="33" borderId="14" xfId="0" applyFont="1" applyFill="1" applyBorder="1" applyAlignment="1">
      <alignment/>
    </xf>
    <xf numFmtId="0" fontId="4" fillId="33" borderId="17" xfId="0" applyFont="1" applyFill="1" applyBorder="1" applyAlignment="1">
      <alignment/>
    </xf>
    <xf numFmtId="164" fontId="0" fillId="33" borderId="10" xfId="42" applyNumberFormat="1" applyFont="1" applyFill="1" applyBorder="1" applyAlignment="1">
      <alignment/>
    </xf>
    <xf numFmtId="0" fontId="70" fillId="56" borderId="11" xfId="0"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xf>
    <xf numFmtId="0" fontId="23" fillId="0" borderId="18" xfId="0" applyFont="1" applyFill="1" applyBorder="1" applyAlignment="1">
      <alignment horizontal="center"/>
    </xf>
    <xf numFmtId="164" fontId="23" fillId="0" borderId="18" xfId="42" applyNumberFormat="1" applyFont="1" applyFill="1" applyBorder="1" applyAlignment="1">
      <alignment/>
    </xf>
    <xf numFmtId="164" fontId="23" fillId="18" borderId="18" xfId="42" applyNumberFormat="1" applyFont="1" applyFill="1" applyBorder="1" applyAlignment="1">
      <alignment/>
    </xf>
    <xf numFmtId="164" fontId="81" fillId="18" borderId="19" xfId="0" applyNumberFormat="1" applyFont="1" applyFill="1" applyBorder="1" applyAlignment="1">
      <alignment/>
    </xf>
    <xf numFmtId="0" fontId="23" fillId="0" borderId="0" xfId="0" applyFont="1" applyFill="1" applyAlignment="1">
      <alignment horizontal="center" wrapText="1"/>
    </xf>
    <xf numFmtId="0" fontId="25" fillId="0" borderId="18" xfId="0" applyFont="1" applyFill="1" applyBorder="1" applyAlignment="1">
      <alignment horizontal="center" wrapText="1"/>
    </xf>
    <xf numFmtId="0" fontId="23" fillId="18" borderId="18" xfId="0" applyFont="1" applyFill="1" applyBorder="1" applyAlignment="1">
      <alignment horizontal="center"/>
    </xf>
    <xf numFmtId="0" fontId="86" fillId="57" borderId="11" xfId="0" applyFont="1" applyFill="1" applyBorder="1" applyAlignment="1">
      <alignment horizontal="center"/>
    </xf>
    <xf numFmtId="0" fontId="86" fillId="57" borderId="17" xfId="0" applyFont="1" applyFill="1" applyBorder="1" applyAlignment="1">
      <alignment horizontal="center"/>
    </xf>
    <xf numFmtId="0" fontId="86" fillId="57" borderId="37" xfId="0" applyFont="1" applyFill="1" applyBorder="1" applyAlignment="1">
      <alignment horizontal="center"/>
    </xf>
    <xf numFmtId="0" fontId="86" fillId="57" borderId="38" xfId="0" applyFont="1" applyFill="1" applyBorder="1" applyAlignment="1">
      <alignment horizontal="center"/>
    </xf>
    <xf numFmtId="0" fontId="86" fillId="57" borderId="39" xfId="0" applyFont="1" applyFill="1" applyBorder="1" applyAlignment="1">
      <alignment horizontal="center"/>
    </xf>
    <xf numFmtId="0" fontId="87" fillId="57" borderId="40" xfId="0" applyFont="1" applyFill="1" applyBorder="1" applyAlignment="1">
      <alignment horizontal="center" vertical="center"/>
    </xf>
    <xf numFmtId="0" fontId="87" fillId="57" borderId="21" xfId="0" applyFont="1" applyFill="1" applyBorder="1" applyAlignment="1">
      <alignment horizontal="center" vertical="center"/>
    </xf>
    <xf numFmtId="0" fontId="80" fillId="33" borderId="18" xfId="0" applyFont="1" applyFill="1" applyBorder="1" applyAlignment="1">
      <alignment horizontal="center"/>
    </xf>
    <xf numFmtId="0" fontId="16" fillId="58" borderId="10" xfId="0" applyFont="1" applyFill="1" applyBorder="1" applyAlignment="1">
      <alignment horizontal="center"/>
    </xf>
    <xf numFmtId="0" fontId="88" fillId="58" borderId="41" xfId="0" applyFont="1" applyFill="1" applyBorder="1" applyAlignment="1">
      <alignment horizontal="center"/>
    </xf>
    <xf numFmtId="0" fontId="88" fillId="58" borderId="42" xfId="0" applyFont="1" applyFill="1" applyBorder="1" applyAlignment="1">
      <alignment horizontal="center"/>
    </xf>
    <xf numFmtId="0" fontId="88" fillId="58" borderId="43" xfId="0" applyFont="1" applyFill="1" applyBorder="1" applyAlignment="1">
      <alignment horizontal="center"/>
    </xf>
    <xf numFmtId="0" fontId="5" fillId="51" borderId="44" xfId="0" applyFont="1" applyFill="1" applyBorder="1" applyAlignment="1">
      <alignment horizontal="center"/>
    </xf>
    <xf numFmtId="0" fontId="5" fillId="51" borderId="45" xfId="0" applyFont="1" applyFill="1" applyBorder="1" applyAlignment="1">
      <alignment horizontal="center"/>
    </xf>
    <xf numFmtId="0" fontId="5" fillId="51" borderId="46" xfId="0" applyFont="1" applyFill="1" applyBorder="1" applyAlignment="1">
      <alignment horizontal="center"/>
    </xf>
    <xf numFmtId="0" fontId="4" fillId="51" borderId="47" xfId="0" applyFont="1" applyFill="1" applyBorder="1" applyAlignment="1">
      <alignment horizontal="center"/>
    </xf>
    <xf numFmtId="0" fontId="4" fillId="51" borderId="0" xfId="0" applyFont="1" applyFill="1" applyBorder="1" applyAlignment="1">
      <alignment horizontal="center"/>
    </xf>
    <xf numFmtId="0" fontId="4" fillId="51" borderId="40" xfId="0" applyFont="1" applyFill="1" applyBorder="1" applyAlignment="1">
      <alignment horizontal="center"/>
    </xf>
    <xf numFmtId="0" fontId="4" fillId="51" borderId="20" xfId="0" applyFont="1" applyFill="1" applyBorder="1" applyAlignment="1">
      <alignment horizontal="center"/>
    </xf>
    <xf numFmtId="0" fontId="4" fillId="51" borderId="18" xfId="0" applyFont="1" applyFill="1" applyBorder="1" applyAlignment="1">
      <alignment horizontal="center"/>
    </xf>
    <xf numFmtId="0" fontId="4" fillId="51" borderId="21" xfId="0" applyFont="1" applyFill="1" applyBorder="1" applyAlignment="1">
      <alignment horizontal="center"/>
    </xf>
    <xf numFmtId="0" fontId="25" fillId="12" borderId="0" xfId="0" applyFont="1" applyFill="1" applyAlignment="1">
      <alignment wrapText="1"/>
    </xf>
    <xf numFmtId="0" fontId="23" fillId="12" borderId="0" xfId="0" applyFont="1" applyFill="1" applyAlignment="1">
      <alignment wrapText="1"/>
    </xf>
    <xf numFmtId="0" fontId="25" fillId="0" borderId="0" xfId="0" applyFont="1" applyFill="1" applyAlignment="1">
      <alignment wrapText="1"/>
    </xf>
    <xf numFmtId="0" fontId="23" fillId="0" borderId="0" xfId="0" applyFont="1" applyFill="1" applyAlignment="1">
      <alignment wrapText="1"/>
    </xf>
    <xf numFmtId="0" fontId="23" fillId="0" borderId="0" xfId="0" applyFont="1" applyAlignment="1">
      <alignment wrapText="1"/>
    </xf>
    <xf numFmtId="0" fontId="25" fillId="0" borderId="0" xfId="0" applyFont="1" applyAlignment="1">
      <alignment wrapText="1"/>
    </xf>
    <xf numFmtId="0" fontId="25" fillId="12" borderId="0" xfId="0" applyFont="1" applyFill="1" applyAlignment="1">
      <alignment vertical="center" wrapText="1"/>
    </xf>
    <xf numFmtId="0" fontId="23" fillId="12" borderId="0" xfId="0" applyFont="1" applyFill="1" applyAlignment="1">
      <alignment vertical="center" wrapText="1"/>
    </xf>
    <xf numFmtId="0" fontId="22" fillId="12" borderId="0" xfId="0" applyFont="1" applyFill="1" applyAlignment="1">
      <alignment wrapText="1"/>
    </xf>
    <xf numFmtId="0" fontId="24" fillId="12"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b/>
        <i val="0"/>
        <color auto="1"/>
      </font>
      <fill>
        <patternFill patternType="solid">
          <fgColor indexed="65"/>
          <bgColor rgb="FF8BFFBC"/>
        </patternFill>
      </fill>
    </dxf>
    <dxf>
      <font>
        <color auto="1"/>
      </font>
      <fill>
        <patternFill patternType="solid">
          <fgColor indexed="65"/>
          <bgColor rgb="FFBEFFC8"/>
        </patternFill>
      </fill>
    </dxf>
    <dxf>
      <font>
        <color auto="1"/>
      </font>
      <fill>
        <patternFill patternType="solid">
          <fgColor indexed="65"/>
          <bgColor rgb="FFFFB1AD"/>
        </patternFill>
      </fill>
    </dxf>
    <dxf>
      <font>
        <color auto="1"/>
      </font>
      <fill>
        <patternFill patternType="solid">
          <fgColor indexed="65"/>
          <bgColor rgb="FFFFB1AD"/>
        </patternFill>
      </fill>
      <border/>
    </dxf>
    <dxf>
      <font>
        <color auto="1"/>
      </font>
      <fill>
        <patternFill patternType="solid">
          <fgColor indexed="65"/>
          <bgColor rgb="FFBEFFC8"/>
        </patternFill>
      </fill>
      <border/>
    </dxf>
    <dxf>
      <font>
        <b/>
        <i val="0"/>
        <color auto="1"/>
      </font>
      <fill>
        <patternFill patternType="solid">
          <fgColor indexed="65"/>
          <bgColor rgb="FF8BFFB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udheer\Downloads\Final%20%20MAUK%20Annual%20Accounts%202014%20Jun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udheer\Downloads\Copy%20of%20mauk%20accounts%202015%20revised%20by%20Edwin%20version%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k2014"/>
      <sheetName val="Trail Balance"/>
      <sheetName val="Income n Exp"/>
      <sheetName val="Notes to Accs"/>
      <sheetName val="Bal Sheet"/>
      <sheetName val="Misc calcs"/>
    </sheetNames>
    <sheetDataSet>
      <sheetData sheetId="3">
        <row r="26">
          <cell r="N26">
            <v>317510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il Balance"/>
      <sheetName val="Income n exp"/>
      <sheetName val="Notes to accounts"/>
      <sheetName val="Balance Sheet"/>
      <sheetName val="Trail Balance Monthly"/>
      <sheetName val="Bank2015"/>
      <sheetName val="Bank Statement"/>
      <sheetName val="Jan Bank"/>
      <sheetName val="Feb Bank"/>
      <sheetName val="Mar Bank"/>
      <sheetName val="Apr Bank"/>
      <sheetName val="May Bank"/>
      <sheetName val="Jun Bank"/>
      <sheetName val="Jul Bank"/>
      <sheetName val="Aug Bank"/>
      <sheetName val="Sep Bank"/>
      <sheetName val="Oct Bank"/>
      <sheetName val="Nov Bank"/>
      <sheetName val="Dec Bank"/>
      <sheetName val="Sh3"/>
      <sheetName val="Page1"/>
      <sheetName val="Page2"/>
      <sheetName val="Page3"/>
      <sheetName val="Page4"/>
      <sheetName val="Page5"/>
      <sheetName val="Page 6"/>
      <sheetName val="Page7"/>
      <sheetName val="Page8"/>
      <sheetName val="PAYE details"/>
      <sheetName val="Sheet1"/>
    </sheetNames>
    <sheetDataSet>
      <sheetData sheetId="0">
        <row r="5">
          <cell r="G5">
            <v>444</v>
          </cell>
        </row>
        <row r="14">
          <cell r="A14" t="str">
            <v>Bharathanatyam</v>
          </cell>
          <cell r="F14">
            <v>15</v>
          </cell>
        </row>
        <row r="18">
          <cell r="A18" t="str">
            <v>Elders Services</v>
          </cell>
          <cell r="G18">
            <v>180</v>
          </cell>
        </row>
        <row r="24">
          <cell r="A24" t="str">
            <v>General Expense</v>
          </cell>
          <cell r="G24">
            <v>1000</v>
          </cell>
        </row>
        <row r="25">
          <cell r="A25" t="str">
            <v>Gift Aid</v>
          </cell>
          <cell r="F25">
            <v>3000</v>
          </cell>
        </row>
        <row r="36">
          <cell r="A36" t="str">
            <v>Music Class</v>
          </cell>
          <cell r="F36">
            <v>1695</v>
          </cell>
          <cell r="G36">
            <v>3797.21</v>
          </cell>
        </row>
        <row r="53">
          <cell r="A53" t="str">
            <v>Repairs and Renewals</v>
          </cell>
          <cell r="G53">
            <v>2000</v>
          </cell>
        </row>
      </sheetData>
      <sheetData sheetId="1">
        <row r="11">
          <cell r="E11">
            <v>10206.64</v>
          </cell>
        </row>
      </sheetData>
      <sheetData sheetId="2">
        <row r="10">
          <cell r="I10">
            <v>1000</v>
          </cell>
        </row>
        <row r="11">
          <cell r="I11">
            <v>2838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5.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S72"/>
  <sheetViews>
    <sheetView showZeros="0" workbookViewId="0" topLeftCell="A2">
      <pane xSplit="1" topLeftCell="B1" activePane="topRight" state="frozen"/>
      <selection pane="topLeft" activeCell="A43" sqref="A43"/>
      <selection pane="topRight" activeCell="AP69" sqref="AP69"/>
    </sheetView>
  </sheetViews>
  <sheetFormatPr defaultColWidth="10.7109375" defaultRowHeight="15"/>
  <cols>
    <col min="1" max="1" width="21.7109375" style="6" bestFit="1" customWidth="1"/>
    <col min="2" max="2" width="10.7109375" style="6" customWidth="1"/>
    <col min="3" max="3" width="13.28125" style="6" customWidth="1"/>
    <col min="4" max="4" width="1.421875" style="6" customWidth="1"/>
    <col min="5" max="5" width="10.7109375" style="6" customWidth="1"/>
    <col min="6" max="6" width="13.140625" style="6" customWidth="1"/>
    <col min="7" max="7" width="1.421875" style="6" customWidth="1"/>
    <col min="8" max="8" width="10.7109375" style="6" customWidth="1"/>
    <col min="9" max="9" width="12.421875" style="6" customWidth="1"/>
    <col min="10" max="10" width="1.421875" style="6" customWidth="1"/>
    <col min="11" max="11" width="10.00390625" style="6" customWidth="1"/>
    <col min="12" max="12" width="11.00390625" style="6" customWidth="1"/>
    <col min="13" max="13" width="1.7109375" style="6" customWidth="1"/>
    <col min="14" max="14" width="10.7109375" style="6" customWidth="1"/>
    <col min="15" max="15" width="12.421875" style="6" customWidth="1"/>
    <col min="16" max="16" width="2.00390625" style="6" customWidth="1"/>
    <col min="17" max="17" width="10.7109375" style="6" customWidth="1"/>
    <col min="18" max="18" width="13.7109375" style="6" customWidth="1"/>
    <col min="19" max="19" width="1.7109375" style="6" customWidth="1"/>
    <col min="20" max="20" width="10.7109375" style="6" customWidth="1"/>
    <col min="21" max="21" width="12.00390625" style="6" customWidth="1"/>
    <col min="22" max="22" width="1.7109375" style="6" customWidth="1"/>
    <col min="23" max="23" width="10.7109375" style="6" customWidth="1"/>
    <col min="24" max="24" width="12.8515625" style="6" customWidth="1"/>
    <col min="25" max="25" width="1.7109375" style="6" customWidth="1"/>
    <col min="26" max="26" width="10.28125" style="6" customWidth="1"/>
    <col min="27" max="27" width="12.28125" style="6" customWidth="1"/>
    <col min="28" max="28" width="2.140625" style="6" customWidth="1"/>
    <col min="29" max="29" width="12.421875" style="6" customWidth="1"/>
    <col min="30" max="30" width="12.140625" style="6" customWidth="1"/>
    <col min="31" max="31" width="1.7109375" style="6" customWidth="1"/>
    <col min="32" max="32" width="10.7109375" style="6" customWidth="1"/>
    <col min="33" max="33" width="11.7109375" style="6" customWidth="1"/>
    <col min="34" max="34" width="1.421875" style="6" customWidth="1"/>
    <col min="35" max="35" width="15.421875" style="6" customWidth="1"/>
    <col min="36" max="36" width="12.421875" style="6" customWidth="1"/>
    <col min="37" max="37" width="5.140625" style="6" customWidth="1"/>
    <col min="38" max="38" width="12.421875" style="6" customWidth="1"/>
    <col min="39" max="39" width="12.28125" style="6" customWidth="1"/>
    <col min="40" max="40" width="12.00390625" style="6" customWidth="1"/>
    <col min="41" max="44" width="10.7109375" style="6" customWidth="1"/>
    <col min="45" max="45" width="7.421875" style="6" customWidth="1"/>
    <col min="46" max="16384" width="10.7109375" style="6" customWidth="1"/>
  </cols>
  <sheetData>
    <row r="1" spans="1:44" ht="25.5" customHeight="1">
      <c r="A1" s="419" t="s">
        <v>167</v>
      </c>
      <c r="B1" s="414" t="s">
        <v>136</v>
      </c>
      <c r="C1" s="415"/>
      <c r="D1" s="47"/>
      <c r="E1" s="414" t="s">
        <v>139</v>
      </c>
      <c r="F1" s="415"/>
      <c r="G1" s="48"/>
      <c r="H1" s="414" t="s">
        <v>144</v>
      </c>
      <c r="I1" s="415"/>
      <c r="J1" s="48"/>
      <c r="K1" s="414" t="s">
        <v>145</v>
      </c>
      <c r="L1" s="415"/>
      <c r="M1" s="48"/>
      <c r="N1" s="414" t="s">
        <v>146</v>
      </c>
      <c r="O1" s="415"/>
      <c r="P1" s="49"/>
      <c r="Q1" s="414" t="s">
        <v>147</v>
      </c>
      <c r="R1" s="415"/>
      <c r="S1" s="49"/>
      <c r="T1" s="414" t="s">
        <v>148</v>
      </c>
      <c r="U1" s="415"/>
      <c r="V1" s="49"/>
      <c r="W1" s="414" t="s">
        <v>149</v>
      </c>
      <c r="X1" s="415"/>
      <c r="Y1" s="49"/>
      <c r="Z1" s="414" t="s">
        <v>151</v>
      </c>
      <c r="AA1" s="415"/>
      <c r="AB1" s="49"/>
      <c r="AC1" s="414" t="s">
        <v>152</v>
      </c>
      <c r="AD1" s="415"/>
      <c r="AE1" s="49"/>
      <c r="AF1" s="414" t="s">
        <v>154</v>
      </c>
      <c r="AG1" s="415"/>
      <c r="AH1" s="49"/>
      <c r="AI1" s="414" t="s">
        <v>155</v>
      </c>
      <c r="AJ1" s="415"/>
      <c r="AK1" s="48"/>
      <c r="AL1" s="416" t="s">
        <v>966</v>
      </c>
      <c r="AM1" s="417"/>
      <c r="AN1" s="418"/>
      <c r="AP1" s="416" t="s">
        <v>1868</v>
      </c>
      <c r="AQ1" s="417"/>
      <c r="AR1" s="418"/>
    </row>
    <row r="2" spans="1:44" ht="25.5" customHeight="1">
      <c r="A2" s="420"/>
      <c r="B2" s="17" t="s">
        <v>137</v>
      </c>
      <c r="C2" s="45" t="s">
        <v>138</v>
      </c>
      <c r="D2" s="8"/>
      <c r="E2" s="17" t="s">
        <v>137</v>
      </c>
      <c r="F2" s="45" t="s">
        <v>138</v>
      </c>
      <c r="H2" s="17" t="s">
        <v>137</v>
      </c>
      <c r="I2" s="45" t="s">
        <v>138</v>
      </c>
      <c r="K2" s="17" t="s">
        <v>137</v>
      </c>
      <c r="L2" s="45" t="s">
        <v>138</v>
      </c>
      <c r="N2" s="17" t="s">
        <v>137</v>
      </c>
      <c r="O2" s="45" t="s">
        <v>138</v>
      </c>
      <c r="P2" s="10"/>
      <c r="Q2" s="17" t="s">
        <v>137</v>
      </c>
      <c r="R2" s="45" t="s">
        <v>138</v>
      </c>
      <c r="S2" s="10"/>
      <c r="T2" s="17" t="s">
        <v>137</v>
      </c>
      <c r="U2" s="45" t="s">
        <v>138</v>
      </c>
      <c r="V2" s="10"/>
      <c r="W2" s="17" t="s">
        <v>137</v>
      </c>
      <c r="X2" s="45" t="s">
        <v>138</v>
      </c>
      <c r="Y2" s="10"/>
      <c r="Z2" s="17" t="s">
        <v>137</v>
      </c>
      <c r="AA2" s="45" t="s">
        <v>138</v>
      </c>
      <c r="AB2" s="10"/>
      <c r="AC2" s="17" t="s">
        <v>137</v>
      </c>
      <c r="AD2" s="45" t="s">
        <v>138</v>
      </c>
      <c r="AE2" s="10"/>
      <c r="AF2" s="17" t="s">
        <v>137</v>
      </c>
      <c r="AG2" s="45" t="s">
        <v>138</v>
      </c>
      <c r="AH2" s="10"/>
      <c r="AI2" s="17" t="s">
        <v>137</v>
      </c>
      <c r="AJ2" s="45" t="s">
        <v>138</v>
      </c>
      <c r="AL2" s="17" t="s">
        <v>137</v>
      </c>
      <c r="AM2" s="45" t="s">
        <v>138</v>
      </c>
      <c r="AN2" s="46" t="s">
        <v>2</v>
      </c>
      <c r="AP2" s="17" t="s">
        <v>137</v>
      </c>
      <c r="AQ2" s="45" t="s">
        <v>138</v>
      </c>
      <c r="AR2" s="46" t="s">
        <v>2</v>
      </c>
    </row>
    <row r="3" spans="1:45" ht="15.75" customHeight="1">
      <c r="A3" s="18" t="s">
        <v>81</v>
      </c>
      <c r="B3" s="21">
        <f>_xlfn.SUMIFS('Jan Bank'!$D$2:$D$251,'Jan Bank'!$G$2:$G$251,'Trail Balance Monthly'!A3,'Jan Bank'!$D$2:$D$251,"&gt;=0")</f>
        <v>0</v>
      </c>
      <c r="C3" s="21">
        <f>_xlfn.SUMIFS('Jan Bank'!$D$2:$D$251,'Jan Bank'!$G$2:$G$251,'Trail Balance Monthly'!A3,'Jan Bank'!$D$2:$D$251,"&lt;=0")</f>
        <v>0</v>
      </c>
      <c r="D3" s="22"/>
      <c r="E3" s="21">
        <f>_xlfn.SUMIFS('Feb Bank'!$D$2:$D$251,'Feb Bank'!$G$2:$G$251,'Trail Balance Monthly'!A3,'Feb Bank'!$D$2:$D$251,"&gt;=0")</f>
        <v>0</v>
      </c>
      <c r="F3" s="21">
        <f>_xlfn.SUMIFS('Feb Bank'!$D$2:$D$251,'Feb Bank'!$G$2:$G$251,'Trail Balance Monthly'!A3,'Feb Bank'!$D$2:$D$251,"&lt;=0")</f>
        <v>-200</v>
      </c>
      <c r="G3" s="22"/>
      <c r="H3" s="21">
        <f>_xlfn.SUMIFS('Mar Bank'!$D$2:$D$251,'Mar Bank'!$G$2:$G$251,'Trail Balance Monthly'!A3,'Mar Bank'!$D$2:$D$251,"&gt;=0")</f>
        <v>0</v>
      </c>
      <c r="I3" s="21">
        <f>_xlfn.SUMIFS('Mar Bank'!$D$2:$D$251,'Mar Bank'!$G$2:$G$251,'Trail Balance Monthly'!A3,'Mar Bank'!$D$2:$D$251,"&lt;=0")</f>
        <v>0</v>
      </c>
      <c r="J3" s="22"/>
      <c r="K3" s="21">
        <f>_xlfn.SUMIFS('Apr Bank'!$D$2:$D$251,'Apr Bank'!$G$2:$G$251,'Trail Balance Monthly'!A3,'Apr Bank'!$D$2:$D$251,"&gt;=0")</f>
        <v>0</v>
      </c>
      <c r="L3" s="21">
        <f>_xlfn.SUMIFS('Apr Bank'!$D$2:$D$251,'Apr Bank'!$G$2:$G$251,'Trail Balance Monthly'!A3,'Apr Bank'!$D$2:$D$251,"&lt;=0")</f>
        <v>0</v>
      </c>
      <c r="M3" s="22"/>
      <c r="N3" s="21">
        <f>_xlfn.SUMIFS('May Bank'!$D$2:$D$251,'May Bank'!$G$2:$G$251,'Trail Balance Monthly'!A3,'May Bank'!$D$2:$D$251,"&gt;=0")</f>
        <v>0</v>
      </c>
      <c r="O3" s="21">
        <f>_xlfn.SUMIFS('May Bank'!$D$2:$D$251,'May Bank'!$G$2:$G$251,'Trail Balance Monthly'!A3,'May Bank'!$D$2:$D$251,"&lt;=0")</f>
        <v>-150</v>
      </c>
      <c r="P3" s="23"/>
      <c r="Q3" s="24">
        <f>_xlfn.SUMIFS('Jun Bank'!$D$2:$D$251,'Jun Bank'!$G$2:$G$251,'Trail Balance Monthly'!A3,'Jun Bank'!$D$2:$D$251,"&gt;=0")</f>
        <v>0</v>
      </c>
      <c r="R3" s="21">
        <f>_xlfn.SUMIFS('Jun Bank'!$D$2:$D$251,'Jun Bank'!$G$2:$G$251,'Trail Balance Monthly'!A3,'Jun Bank'!$D$2:$D$251,"&lt;=0")</f>
        <v>0</v>
      </c>
      <c r="S3" s="23"/>
      <c r="T3" s="21">
        <f>_xlfn.SUMIFS('Jul Bank'!$D$2:$D$251,'Jul Bank'!$G$2:$G$251,'Trail Balance Monthly'!A3,'Jul Bank'!$D$2:$D$251,"&gt;=0")</f>
        <v>0</v>
      </c>
      <c r="U3" s="21">
        <f>_xlfn.SUMIFS('Jul Bank'!$D$2:$D$251,'Jul Bank'!$G$2:$G$251,'Trail Balance Monthly'!A3,'Jul Bank'!$D$2:$D$251,"&lt;=0")</f>
        <v>0</v>
      </c>
      <c r="V3" s="23"/>
      <c r="W3" s="21">
        <f>_xlfn.SUMIFS('Aug Bank'!$D$2:$D$251,'Aug Bank'!$G$2:$G$251,'Trail Balance Monthly'!A3,'Aug Bank'!$D$2:$D$251,"&gt;=0")</f>
        <v>0</v>
      </c>
      <c r="X3" s="21">
        <f>_xlfn.SUMIFS('Aug Bank'!$D$2:$D$251,'Aug Bank'!$G$2:$G$251,'Trail Balance Monthly'!A3,'Aug Bank'!$D$2:$D$251,"&lt;=0")</f>
        <v>0</v>
      </c>
      <c r="Y3" s="23"/>
      <c r="Z3" s="21">
        <f>_xlfn.SUMIFS('Sep Bank'!$D$2:$D$251,'Sep Bank'!$G$2:$G$251,'Trail Balance Monthly'!A3,'Sep Bank'!$D$2:$D$251,"&gt;=0")</f>
        <v>0</v>
      </c>
      <c r="AA3" s="21">
        <f>_xlfn.SUMIFS('Sep Bank'!$D$2:$D$251,'Sep Bank'!$G$2:$G$251,'Trail Balance Monthly'!A3,'Sep Bank'!$D$2:$D$251,"&lt;=0")</f>
        <v>0</v>
      </c>
      <c r="AB3" s="23"/>
      <c r="AC3" s="21">
        <f>_xlfn.SUMIFS('Oct Bank'!$D$2:$D$251,'Oct Bank'!$G$2:$G$251,'Trail Balance Monthly'!A3,'Oct Bank'!$D$2:$D$251,"&gt;=0")</f>
        <v>0</v>
      </c>
      <c r="AD3" s="21">
        <f>_xlfn.SUMIFS('Oct Bank'!$D$2:$D$251,'Oct Bank'!$G$2:$G$251,'Trail Balance Monthly'!A3,'Oct Bank'!$D$2:$D$251,"&lt;=0")</f>
        <v>0</v>
      </c>
      <c r="AE3" s="23"/>
      <c r="AF3" s="21">
        <f>_xlfn.SUMIFS('Nov Bank'!$D$2:$D$254,'Nov Bank'!$G$2:$G$254,'Trail Balance Monthly'!A3,'Nov Bank'!$D$2:$D$254,"&gt;=0")</f>
        <v>1000</v>
      </c>
      <c r="AG3" s="21">
        <f>_xlfn.SUMIFS('Nov Bank'!$D$2:$D$254,'Nov Bank'!$G$2:$G$254,'Trail Balance Monthly'!A3,'Nov Bank'!$D$2:$D$254,"&lt;=0")</f>
        <v>0</v>
      </c>
      <c r="AH3" s="23"/>
      <c r="AI3" s="21">
        <f>_xlfn.SUMIFS('Dec Bank'!$D$2:$D$251,'Dec Bank'!$G$2:$G$251,'Trail Balance Monthly'!A3,'Dec Bank'!$D$2:$D$251,"&gt;=0")</f>
        <v>0</v>
      </c>
      <c r="AJ3" s="21">
        <f>_xlfn.SUMIFS('Dec Bank'!$D$2:$D$251,'Dec Bank'!$G$2:$G$251,'Trail Balance Monthly'!A3,'Dec Bank'!$D$2:$D$251,"&lt;=0")</f>
        <v>0</v>
      </c>
      <c r="AK3" s="22"/>
      <c r="AL3" s="25">
        <f>SUM(B3+E3+H3+K3+N3+Q3+T3+W3+Z3+AC3+AF3+AI3)</f>
        <v>1000</v>
      </c>
      <c r="AM3" s="26">
        <f>SUM(C3+F3+I3+L3+O3+R3+U3+X3+AA3+AD3+AG3+AJ3)</f>
        <v>-350</v>
      </c>
      <c r="AN3" s="27">
        <f>AL3+AM3</f>
        <v>650</v>
      </c>
      <c r="AO3" s="15"/>
      <c r="AP3" s="194">
        <f>_xlfn.SUMIFS('Bank Statement 2016'!$D$2:$D$1103,'Bank Statement 2016'!$G$2:$G$1103,'Trail Balance Monthly'!A3,'Bank Statement 2016'!$D$2:$D$1103,"&gt;0")</f>
        <v>1000</v>
      </c>
      <c r="AQ3" s="194">
        <f>_xlfn.SUMIFS('Bank Statement 2016'!$D$2:$D$1103,'Bank Statement 2016'!$G$2:$G$1103,'Trail Balance Monthly'!A3,'Bank Statement 2016'!$D$2:$D$1103,"&lt;0")</f>
        <v>-350</v>
      </c>
      <c r="AR3" s="194">
        <f>AP3+AQ3</f>
        <v>650</v>
      </c>
      <c r="AS3" s="79"/>
    </row>
    <row r="4" spans="1:45" ht="15.75" customHeight="1">
      <c r="A4" s="18" t="s">
        <v>1815</v>
      </c>
      <c r="B4" s="21">
        <f>_xlfn.SUMIFS('Jan Bank'!$D$2:$D$251,'Jan Bank'!$G$2:$G$251,'Trail Balance Monthly'!A4,'Jan Bank'!$D$2:$D$251,"&gt;=0")</f>
        <v>0</v>
      </c>
      <c r="C4" s="21">
        <f>_xlfn.SUMIFS('Jan Bank'!$D$2:$D$251,'Jan Bank'!$G$2:$G$251,'Trail Balance Monthly'!A4,'Jan Bank'!$D$2:$D$251,"&lt;=0")</f>
        <v>0</v>
      </c>
      <c r="D4" s="22"/>
      <c r="E4" s="21">
        <f>_xlfn.SUMIFS('Feb Bank'!$D$2:$D$251,'Feb Bank'!$G$2:$G$251,'Trail Balance Monthly'!A4,'Feb Bank'!$D$2:$D$251,"&gt;=0")</f>
        <v>0</v>
      </c>
      <c r="F4" s="21">
        <f>_xlfn.SUMIFS('Feb Bank'!$D$2:$D$251,'Feb Bank'!$G$2:$G$251,'Trail Balance Monthly'!A4,'Feb Bank'!$D$2:$D$251,"&lt;=0")</f>
        <v>0</v>
      </c>
      <c r="G4" s="22"/>
      <c r="H4" s="21">
        <f>_xlfn.SUMIFS('Mar Bank'!$D$2:$D$251,'Mar Bank'!$G$2:$G$251,'Trail Balance Monthly'!A4,'Mar Bank'!$D$2:$D$251,"&gt;=0")</f>
        <v>0</v>
      </c>
      <c r="I4" s="21">
        <f>_xlfn.SUMIFS('Mar Bank'!$D$2:$D$251,'Mar Bank'!$G$2:$G$251,'Trail Balance Monthly'!A4,'Mar Bank'!$D$2:$D$251,"&lt;=0")</f>
        <v>0</v>
      </c>
      <c r="J4" s="22"/>
      <c r="K4" s="21">
        <f>_xlfn.SUMIFS('Apr Bank'!$D$2:$D$251,'Apr Bank'!$G$2:$G$251,'Trail Balance Monthly'!A4,'Apr Bank'!$D$2:$D$251,"&gt;=0")</f>
        <v>0</v>
      </c>
      <c r="L4" s="21">
        <f>_xlfn.SUMIFS('Apr Bank'!$D$2:$D$251,'Apr Bank'!$G$2:$G$251,'Trail Balance Monthly'!A4,'Apr Bank'!$D$2:$D$251,"&lt;=0")</f>
        <v>0</v>
      </c>
      <c r="M4" s="22"/>
      <c r="N4" s="21">
        <f>_xlfn.SUMIFS('May Bank'!$D$2:$D$251,'May Bank'!$G$2:$G$251,'Trail Balance Monthly'!A4,'May Bank'!$D$2:$D$251,"&gt;=0")</f>
        <v>0</v>
      </c>
      <c r="O4" s="21">
        <f>_xlfn.SUMIFS('May Bank'!$D$2:$D$251,'May Bank'!$G$2:$G$251,'Trail Balance Monthly'!A4,'May Bank'!$D$2:$D$251,"&lt;=0")</f>
        <v>0</v>
      </c>
      <c r="P4" s="23"/>
      <c r="Q4" s="24">
        <f>_xlfn.SUMIFS('Jun Bank'!$D$2:$D$251,'Jun Bank'!$G$2:$G$251,'Trail Balance Monthly'!A4,'Jun Bank'!$D$2:$D$251,"&gt;=0")</f>
        <v>0</v>
      </c>
      <c r="R4" s="21">
        <f>_xlfn.SUMIFS('Jun Bank'!$D$2:$D$251,'Jun Bank'!$G$2:$G$251,'Trail Balance Monthly'!A4,'Jun Bank'!$D$2:$D$251,"&lt;=0")</f>
        <v>0</v>
      </c>
      <c r="S4" s="23"/>
      <c r="T4" s="21">
        <f>_xlfn.SUMIFS('Jul Bank'!$D$2:$D$251,'Jul Bank'!$G$2:$G$251,'Trail Balance Monthly'!A4,'Jul Bank'!$D$2:$D$251,"&gt;=0")</f>
        <v>0</v>
      </c>
      <c r="U4" s="21">
        <f>_xlfn.SUMIFS('Jul Bank'!$D$2:$D$251,'Jul Bank'!$G$2:$G$251,'Trail Balance Monthly'!A4,'Jul Bank'!$D$2:$D$251,"&lt;=0")</f>
        <v>0</v>
      </c>
      <c r="V4" s="23"/>
      <c r="W4" s="21">
        <f>_xlfn.SUMIFS('Aug Bank'!$D$2:$D$251,'Aug Bank'!$G$2:$G$251,'Trail Balance Monthly'!A4,'Aug Bank'!$D$2:$D$251,"&gt;=0")</f>
        <v>0</v>
      </c>
      <c r="X4" s="21">
        <f>_xlfn.SUMIFS('Aug Bank'!$D$2:$D$251,'Aug Bank'!$G$2:$G$251,'Trail Balance Monthly'!A4,'Aug Bank'!$D$2:$D$251,"&lt;=0")</f>
        <v>0</v>
      </c>
      <c r="Y4" s="23"/>
      <c r="Z4" s="21">
        <f>_xlfn.SUMIFS('Sep Bank'!$D$2:$D$251,'Sep Bank'!$G$2:$G$251,'Trail Balance Monthly'!A4,'Sep Bank'!$D$2:$D$251,"&gt;=0")</f>
        <v>0</v>
      </c>
      <c r="AA4" s="21">
        <f>_xlfn.SUMIFS('Sep Bank'!$D$2:$D$251,'Sep Bank'!$G$2:$G$251,'Trail Balance Monthly'!A4,'Sep Bank'!$D$2:$D$251,"&lt;=0")</f>
        <v>-444</v>
      </c>
      <c r="AB4" s="23"/>
      <c r="AC4" s="21">
        <f>_xlfn.SUMIFS('Oct Bank'!$D$2:$D$251,'Oct Bank'!$G$2:$G$251,'Trail Balance Monthly'!A4,'Oct Bank'!$D$2:$D$251,"&gt;=0")</f>
        <v>0</v>
      </c>
      <c r="AD4" s="21">
        <f>_xlfn.SUMIFS('Oct Bank'!$D$2:$D$251,'Oct Bank'!$G$2:$G$251,'Trail Balance Monthly'!A4,'Oct Bank'!$D$2:$D$251,"&lt;=0")</f>
        <v>0</v>
      </c>
      <c r="AE4" s="23"/>
      <c r="AF4" s="21">
        <f>_xlfn.SUMIFS('Nov Bank'!$D$2:$D$254,'Nov Bank'!$G$2:$G$254,'Trail Balance Monthly'!A4,'Nov Bank'!$D$2:$D$254,"&gt;=0")</f>
        <v>0</v>
      </c>
      <c r="AG4" s="21">
        <f>_xlfn.SUMIFS('Nov Bank'!$D$2:$D$254,'Nov Bank'!$G$2:$G$254,'Trail Balance Monthly'!A4,'Nov Bank'!$D$2:$D$254,"&lt;=0")</f>
        <v>0</v>
      </c>
      <c r="AH4" s="23"/>
      <c r="AI4" s="21">
        <f>_xlfn.SUMIFS('Dec Bank'!$D$2:$D$251,'Dec Bank'!$G$2:$G$251,'Trail Balance Monthly'!A4,'Dec Bank'!$D$2:$D$251,"&gt;=0")</f>
        <v>0</v>
      </c>
      <c r="AJ4" s="21">
        <f>_xlfn.SUMIFS('Dec Bank'!$D$2:$D$251,'Dec Bank'!$G$2:$G$251,'Trail Balance Monthly'!A4,'Dec Bank'!$D$2:$D$251,"&lt;=0")</f>
        <v>-89.69</v>
      </c>
      <c r="AK4" s="22"/>
      <c r="AL4" s="25">
        <f aca="true" t="shared" si="0" ref="AL4:AL44">SUM(B4+E4+H4+K4+N4+Q4+T4+W4+Z4+AC4+AF4+AI4)</f>
        <v>0</v>
      </c>
      <c r="AM4" s="26">
        <f aca="true" t="shared" si="1" ref="AM4:AM43">SUM(C4+F4+I4+L4+O4+R4+U4+X4+AA4+AD4+AG4+AJ4)</f>
        <v>-533.69</v>
      </c>
      <c r="AN4" s="27">
        <f aca="true" t="shared" si="2" ref="AN4:AN56">AL4+AM4</f>
        <v>-533.69</v>
      </c>
      <c r="AO4" s="15"/>
      <c r="AP4" s="194">
        <f>_xlfn.SUMIFS('Bank Statement 2016'!$D$2:$D$1103,'Bank Statement 2016'!$G$2:$G$1103,'Trail Balance Monthly'!A4,'Bank Statement 2016'!$D$2:$D$1103,"&gt;0")</f>
        <v>0</v>
      </c>
      <c r="AQ4" s="194">
        <f>_xlfn.SUMIFS('Bank Statement 2016'!$D$2:$D$1103,'Bank Statement 2016'!$G$2:$G$1103,'Trail Balance Monthly'!A4,'Bank Statement 2016'!$D$2:$D$1103,"&lt;0")</f>
        <v>-533.69</v>
      </c>
      <c r="AR4" s="194">
        <f aca="true" t="shared" si="3" ref="AR4:AR42">AP4+AQ4</f>
        <v>-533.69</v>
      </c>
      <c r="AS4" s="79"/>
    </row>
    <row r="5" spans="1:45" ht="15.75" customHeight="1">
      <c r="A5" s="18" t="s">
        <v>127</v>
      </c>
      <c r="B5" s="21">
        <f>_xlfn.SUMIFS('Jan Bank'!$D$2:$D$251,'Jan Bank'!$G$2:$G$251,'Trail Balance Monthly'!A5,'Jan Bank'!$D$2:$D$251,"&gt;=0")</f>
        <v>0</v>
      </c>
      <c r="C5" s="21">
        <f>_xlfn.SUMIFS('Jan Bank'!$D$2:$D$251,'Jan Bank'!$G$2:$G$251,'Trail Balance Monthly'!A5,'Jan Bank'!$D$2:$D$251,"&lt;=0")</f>
        <v>0</v>
      </c>
      <c r="D5" s="22"/>
      <c r="E5" s="21">
        <f>_xlfn.SUMIFS('Feb Bank'!$D$2:$D$251,'Feb Bank'!$G$2:$G$251,'Trail Balance Monthly'!A5,'Feb Bank'!$D$2:$D$251,"&gt;=0")</f>
        <v>0</v>
      </c>
      <c r="F5" s="21">
        <f>_xlfn.SUMIFS('Feb Bank'!$D$2:$D$251,'Feb Bank'!$G$2:$G$251,'Trail Balance Monthly'!A5,'Feb Bank'!$D$2:$D$251,"&lt;=0")</f>
        <v>0</v>
      </c>
      <c r="G5" s="22"/>
      <c r="H5" s="21">
        <f>_xlfn.SUMIFS('Mar Bank'!$D$2:$D$251,'Mar Bank'!$G$2:$G$251,'Trail Balance Monthly'!A5,'Mar Bank'!$D$2:$D$251,"&gt;=0")</f>
        <v>0</v>
      </c>
      <c r="I5" s="21">
        <f>_xlfn.SUMIFS('Mar Bank'!$D$2:$D$251,'Mar Bank'!$G$2:$G$251,'Trail Balance Monthly'!A5,'Mar Bank'!$D$2:$D$251,"&lt;=0")</f>
        <v>0</v>
      </c>
      <c r="J5" s="22"/>
      <c r="K5" s="21">
        <f>_xlfn.SUMIFS('Apr Bank'!$D$2:$D$251,'Apr Bank'!$G$2:$G$251,'Trail Balance Monthly'!A5,'Apr Bank'!$D$2:$D$251,"&gt;=0")</f>
        <v>0</v>
      </c>
      <c r="L5" s="21">
        <f>_xlfn.SUMIFS('Apr Bank'!$D$2:$D$251,'Apr Bank'!$G$2:$G$251,'Trail Balance Monthly'!A5,'Apr Bank'!$D$2:$D$251,"&lt;=0")</f>
        <v>-445</v>
      </c>
      <c r="M5" s="22"/>
      <c r="N5" s="21">
        <f>_xlfn.SUMIFS('May Bank'!$D$2:$D$251,'May Bank'!$G$2:$G$251,'Trail Balance Monthly'!A5,'May Bank'!$D$2:$D$251,"&gt;=0")</f>
        <v>0</v>
      </c>
      <c r="O5" s="21">
        <f>_xlfn.SUMIFS('May Bank'!$D$2:$D$251,'May Bank'!$G$2:$G$251,'Trail Balance Monthly'!A5,'May Bank'!$D$2:$D$251,"&lt;=0")</f>
        <v>0</v>
      </c>
      <c r="P5" s="23"/>
      <c r="Q5" s="24">
        <f>_xlfn.SUMIFS('Jun Bank'!$D$2:$D$251,'Jun Bank'!$G$2:$G$251,'Trail Balance Monthly'!A5,'Jun Bank'!$D$2:$D$251,"&gt;=0")</f>
        <v>503</v>
      </c>
      <c r="R5" s="21">
        <f>_xlfn.SUMIFS('Jun Bank'!$D$2:$D$251,'Jun Bank'!$G$2:$G$251,'Trail Balance Monthly'!A5,'Jun Bank'!$D$2:$D$251,"&lt;=0")</f>
        <v>-730.4</v>
      </c>
      <c r="S5" s="23"/>
      <c r="T5" s="21">
        <f>_xlfn.SUMIFS('Jul Bank'!$D$2:$D$251,'Jul Bank'!$G$2:$G$251,'Trail Balance Monthly'!A5,'Jul Bank'!$D$2:$D$251,"&gt;=0")</f>
        <v>0</v>
      </c>
      <c r="U5" s="21">
        <f>_xlfn.SUMIFS('Jul Bank'!$D$2:$D$251,'Jul Bank'!$G$2:$G$251,'Trail Balance Monthly'!A5,'Jul Bank'!$D$2:$D$251,"&lt;=0")</f>
        <v>0</v>
      </c>
      <c r="V5" s="23"/>
      <c r="W5" s="21">
        <f>_xlfn.SUMIFS('Aug Bank'!$D$2:$D$251,'Aug Bank'!$G$2:$G$251,'Trail Balance Monthly'!A5,'Aug Bank'!$D$2:$D$251,"&gt;=0")</f>
        <v>0</v>
      </c>
      <c r="X5" s="21">
        <f>_xlfn.SUMIFS('Aug Bank'!$D$2:$D$251,'Aug Bank'!$G$2:$G$251,'Trail Balance Monthly'!A5,'Aug Bank'!$D$2:$D$251,"&lt;=0")</f>
        <v>0</v>
      </c>
      <c r="Y5" s="23"/>
      <c r="Z5" s="21">
        <f>_xlfn.SUMIFS('Sep Bank'!$D$2:$D$251,'Sep Bank'!$G$2:$G$251,'Trail Balance Monthly'!A5,'Sep Bank'!$D$2:$D$251,"&gt;=0")</f>
        <v>0</v>
      </c>
      <c r="AA5" s="21">
        <f>_xlfn.SUMIFS('Sep Bank'!$D$2:$D$251,'Sep Bank'!$G$2:$G$251,'Trail Balance Monthly'!A5,'Sep Bank'!$D$2:$D$251,"&lt;=0")</f>
        <v>0</v>
      </c>
      <c r="AB5" s="23"/>
      <c r="AC5" s="21">
        <f>_xlfn.SUMIFS('Oct Bank'!$D$2:$D$251,'Oct Bank'!$G$2:$G$251,'Trail Balance Monthly'!A5,'Oct Bank'!$D$2:$D$251,"&gt;=0")</f>
        <v>0</v>
      </c>
      <c r="AD5" s="21">
        <f>_xlfn.SUMIFS('Oct Bank'!$D$2:$D$251,'Oct Bank'!$G$2:$G$251,'Trail Balance Monthly'!A5,'Oct Bank'!$D$2:$D$251,"&lt;=0")</f>
        <v>0</v>
      </c>
      <c r="AE5" s="23"/>
      <c r="AF5" s="21">
        <f>_xlfn.SUMIFS('Nov Bank'!$D$2:$D$254,'Nov Bank'!$G$2:$G$254,'Trail Balance Monthly'!A5,'Nov Bank'!$D$2:$D$254,"&gt;=0")</f>
        <v>1000</v>
      </c>
      <c r="AG5" s="21">
        <f>_xlfn.SUMIFS('Nov Bank'!$D$2:$D$254,'Nov Bank'!$G$2:$G$254,'Trail Balance Monthly'!A5,'Nov Bank'!$D$2:$D$254,"&lt;=0")</f>
        <v>0</v>
      </c>
      <c r="AH5" s="23"/>
      <c r="AI5" s="21">
        <f>_xlfn.SUMIFS('Dec Bank'!$D$2:$D$251,'Dec Bank'!$G$2:$G$251,'Trail Balance Monthly'!A5,'Dec Bank'!$D$2:$D$251,"&gt;=0")</f>
        <v>0</v>
      </c>
      <c r="AJ5" s="21">
        <f>_xlfn.SUMIFS('Dec Bank'!$D$2:$D$251,'Dec Bank'!$G$2:$G$251,'Trail Balance Monthly'!A5,'Dec Bank'!$D$2:$D$251,"&lt;=0")</f>
        <v>0</v>
      </c>
      <c r="AK5" s="22"/>
      <c r="AL5" s="25">
        <f t="shared" si="0"/>
        <v>1503</v>
      </c>
      <c r="AM5" s="26">
        <f t="shared" si="1"/>
        <v>-1175.4</v>
      </c>
      <c r="AN5" s="27">
        <f t="shared" si="2"/>
        <v>327.5999999999999</v>
      </c>
      <c r="AO5" s="15"/>
      <c r="AP5" s="194">
        <f>_xlfn.SUMIFS('Bank Statement 2016'!$D$2:$D$1103,'Bank Statement 2016'!$G$2:$G$1103,'Trail Balance Monthly'!A5,'Bank Statement 2016'!$D$2:$D$1103,"&gt;0")</f>
        <v>1503</v>
      </c>
      <c r="AQ5" s="194">
        <f>_xlfn.SUMIFS('Bank Statement 2016'!$D$2:$D$1103,'Bank Statement 2016'!$G$2:$G$1103,'Trail Balance Monthly'!A5,'Bank Statement 2016'!$D$2:$D$1103,"&lt;0")</f>
        <v>-1175.4</v>
      </c>
      <c r="AR5" s="194">
        <f t="shared" si="3"/>
        <v>327.5999999999999</v>
      </c>
      <c r="AS5" s="79"/>
    </row>
    <row r="6" spans="1:44" ht="15.75" customHeight="1">
      <c r="A6" s="18" t="s">
        <v>24</v>
      </c>
      <c r="B6" s="21">
        <f>_xlfn.SUMIFS('Jan Bank'!$D$2:$D$251,'Jan Bank'!$G$2:$G$251,'Trail Balance Monthly'!A6,'Jan Bank'!$D$2:$D$251,"&gt;=0")</f>
        <v>0</v>
      </c>
      <c r="C6" s="21">
        <f>_xlfn.SUMIFS('Jan Bank'!$D$2:$D$251,'Jan Bank'!$G$2:$G$251,'Trail Balance Monthly'!A6,'Jan Bank'!$D$2:$D$251,"&lt;=0")</f>
        <v>0</v>
      </c>
      <c r="D6" s="22"/>
      <c r="E6" s="21">
        <f>_xlfn.SUMIFS('Feb Bank'!$D$2:$D$251,'Feb Bank'!$G$2:$G$251,'Trail Balance Monthly'!A6,'Feb Bank'!$D$2:$D$251,"&gt;=0")</f>
        <v>0</v>
      </c>
      <c r="F6" s="21">
        <f>_xlfn.SUMIFS('Feb Bank'!$D$2:$D$251,'Feb Bank'!$G$2:$G$251,'Trail Balance Monthly'!A6,'Feb Bank'!$D$2:$D$251,"&lt;=0")</f>
        <v>0</v>
      </c>
      <c r="G6" s="22"/>
      <c r="H6" s="21">
        <f>_xlfn.SUMIFS('Mar Bank'!$D$2:$D$251,'Mar Bank'!$G$2:$G$251,'Trail Balance Monthly'!A6,'Mar Bank'!$D$2:$D$251,"&gt;=0")</f>
        <v>0</v>
      </c>
      <c r="I6" s="21">
        <f>_xlfn.SUMIFS('Mar Bank'!$D$2:$D$251,'Mar Bank'!$G$2:$G$251,'Trail Balance Monthly'!A6,'Mar Bank'!$D$2:$D$251,"&lt;=0")</f>
        <v>0</v>
      </c>
      <c r="J6" s="22"/>
      <c r="K6" s="21">
        <f>_xlfn.SUMIFS('Apr Bank'!$D$2:$D$251,'Apr Bank'!$G$2:$G$251,'Trail Balance Monthly'!A6,'Apr Bank'!$D$2:$D$251,"&gt;=0")</f>
        <v>0</v>
      </c>
      <c r="L6" s="21">
        <f>_xlfn.SUMIFS('Apr Bank'!$D$2:$D$251,'Apr Bank'!$G$2:$G$251,'Trail Balance Monthly'!A6,'Apr Bank'!$D$2:$D$251,"&lt;=0")</f>
        <v>0</v>
      </c>
      <c r="M6" s="22"/>
      <c r="N6" s="21">
        <f>_xlfn.SUMIFS('May Bank'!$D$2:$D$251,'May Bank'!$G$2:$G$251,'Trail Balance Monthly'!A6,'May Bank'!$D$2:$D$251,"&gt;=0")</f>
        <v>0</v>
      </c>
      <c r="O6" s="21">
        <f>_xlfn.SUMIFS('May Bank'!$D$2:$D$251,'May Bank'!$G$2:$G$251,'Trail Balance Monthly'!A6,'May Bank'!$D$2:$D$251,"&lt;=0")</f>
        <v>0</v>
      </c>
      <c r="P6" s="23"/>
      <c r="Q6" s="24">
        <f>_xlfn.SUMIFS('Jun Bank'!$D$2:$D$251,'Jun Bank'!$G$2:$G$251,'Trail Balance Monthly'!A6,'Jun Bank'!$D$2:$D$251,"&gt;=0")</f>
        <v>0</v>
      </c>
      <c r="R6" s="21">
        <f>_xlfn.SUMIFS('Jun Bank'!$D$2:$D$251,'Jun Bank'!$G$2:$G$251,'Trail Balance Monthly'!A6,'Jun Bank'!$D$2:$D$251,"&lt;=0")</f>
        <v>0</v>
      </c>
      <c r="S6" s="23"/>
      <c r="T6" s="21">
        <f>_xlfn.SUMIFS('Jul Bank'!$D$2:$D$251,'Jul Bank'!$G$2:$G$251,'Trail Balance Monthly'!A6,'Jul Bank'!$D$2:$D$251,"&gt;=0")</f>
        <v>0</v>
      </c>
      <c r="U6" s="21">
        <f>_xlfn.SUMIFS('Jul Bank'!$D$2:$D$251,'Jul Bank'!$G$2:$G$251,'Trail Balance Monthly'!A6,'Jul Bank'!$D$2:$D$251,"&lt;=0")</f>
        <v>0</v>
      </c>
      <c r="V6" s="23"/>
      <c r="W6" s="21">
        <f>_xlfn.SUMIFS('Aug Bank'!$D$2:$D$251,'Aug Bank'!$G$2:$G$251,'Trail Balance Monthly'!A6,'Aug Bank'!$D$2:$D$251,"&gt;=0")</f>
        <v>0</v>
      </c>
      <c r="X6" s="21">
        <f>_xlfn.SUMIFS('Aug Bank'!$D$2:$D$251,'Aug Bank'!$G$2:$G$251,'Trail Balance Monthly'!A6,'Aug Bank'!$D$2:$D$251,"&lt;=0")</f>
        <v>0</v>
      </c>
      <c r="Y6" s="23"/>
      <c r="Z6" s="21">
        <f>_xlfn.SUMIFS('Sep Bank'!$D$2:$D$251,'Sep Bank'!$G$2:$G$251,'Trail Balance Monthly'!A6,'Sep Bank'!$D$2:$D$251,"&gt;=0")</f>
        <v>0</v>
      </c>
      <c r="AA6" s="21">
        <f>_xlfn.SUMIFS('Sep Bank'!$D$2:$D$251,'Sep Bank'!$G$2:$G$251,'Trail Balance Monthly'!A6,'Sep Bank'!$D$2:$D$251,"&lt;=0")</f>
        <v>0</v>
      </c>
      <c r="AB6" s="23"/>
      <c r="AC6" s="21">
        <f>_xlfn.SUMIFS('Oct Bank'!$D$2:$D$251,'Oct Bank'!$G$2:$G$251,'Trail Balance Monthly'!A6,'Oct Bank'!$D$2:$D$251,"&gt;=0")</f>
        <v>0</v>
      </c>
      <c r="AD6" s="21">
        <f>_xlfn.SUMIFS('Oct Bank'!$D$2:$D$251,'Oct Bank'!$G$2:$G$251,'Trail Balance Monthly'!A6,'Oct Bank'!$D$2:$D$251,"&lt;=0")</f>
        <v>0</v>
      </c>
      <c r="AE6" s="23"/>
      <c r="AF6" s="21">
        <f>_xlfn.SUMIFS('Nov Bank'!$D$2:$D$254,'Nov Bank'!$G$2:$G$254,'Trail Balance Monthly'!A6,'Nov Bank'!$D$2:$D$254,"&gt;=0")</f>
        <v>0</v>
      </c>
      <c r="AG6" s="21">
        <f>_xlfn.SUMIFS('Nov Bank'!$D$2:$D$254,'Nov Bank'!$G$2:$G$254,'Trail Balance Monthly'!A6,'Nov Bank'!$D$2:$D$254,"&lt;=0")</f>
        <v>0</v>
      </c>
      <c r="AH6" s="23"/>
      <c r="AI6" s="21">
        <f>_xlfn.SUMIFS('Dec Bank'!$D$2:$D$251,'Dec Bank'!$G$2:$G$251,'Trail Balance Monthly'!A6,'Dec Bank'!$D$2:$D$251,"&gt;=0")</f>
        <v>0</v>
      </c>
      <c r="AJ6" s="21">
        <f>_xlfn.SUMIFS('Dec Bank'!$D$2:$D$251,'Dec Bank'!$G$2:$G$251,'Trail Balance Monthly'!A6,'Dec Bank'!$D$2:$D$251,"&lt;=0")</f>
        <v>0</v>
      </c>
      <c r="AK6" s="22"/>
      <c r="AL6" s="25">
        <f t="shared" si="0"/>
        <v>0</v>
      </c>
      <c r="AM6" s="26">
        <f t="shared" si="1"/>
        <v>0</v>
      </c>
      <c r="AN6" s="27">
        <f t="shared" si="2"/>
        <v>0</v>
      </c>
      <c r="AO6" s="15"/>
      <c r="AP6" s="194">
        <f>_xlfn.SUMIFS('Bank Statement 2016'!$D$2:$D$1103,'Bank Statement 2016'!$G$2:$G$1103,'Trail Balance Monthly'!A6,'Bank Statement 2016'!$D$2:$D$1103,"&gt;0")</f>
        <v>0</v>
      </c>
      <c r="AQ6" s="194">
        <f>_xlfn.SUMIFS('Bank Statement 2016'!$D$2:$D$1103,'Bank Statement 2016'!$G$2:$G$1103,'Trail Balance Monthly'!A6,'Bank Statement 2016'!$D$2:$D$1103,"&lt;0")</f>
        <v>0</v>
      </c>
      <c r="AR6" s="194">
        <f t="shared" si="3"/>
        <v>0</v>
      </c>
    </row>
    <row r="7" spans="1:45" ht="15.75" customHeight="1">
      <c r="A7" s="18" t="s">
        <v>1120</v>
      </c>
      <c r="B7" s="21">
        <f>_xlfn.SUMIFS('Jan Bank'!$D$2:$D$251,'Jan Bank'!$G$2:$G$251,'Trail Balance Monthly'!A7,'Jan Bank'!$D$2:$D$251,"&gt;=0")</f>
        <v>0</v>
      </c>
      <c r="C7" s="21">
        <f>_xlfn.SUMIFS('Jan Bank'!$D$2:$D$251,'Jan Bank'!$G$2:$G$251,'Trail Balance Monthly'!A7,'Jan Bank'!$D$2:$D$251,"&lt;=0")</f>
        <v>0</v>
      </c>
      <c r="D7" s="22"/>
      <c r="E7" s="21">
        <f>_xlfn.SUMIFS('Feb Bank'!$D$2:$D$251,'Feb Bank'!$G$2:$G$251,'Trail Balance Monthly'!A7,'Feb Bank'!$D$2:$D$251,"&gt;=0")</f>
        <v>0</v>
      </c>
      <c r="F7" s="21">
        <f>_xlfn.SUMIFS('Feb Bank'!$D$2:$D$251,'Feb Bank'!$G$2:$G$251,'Trail Balance Monthly'!A7,'Feb Bank'!$D$2:$D$251,"&lt;=0")</f>
        <v>0</v>
      </c>
      <c r="G7" s="22"/>
      <c r="H7" s="21">
        <f>_xlfn.SUMIFS('Mar Bank'!$D$2:$D$251,'Mar Bank'!$G$2:$G$251,'Trail Balance Monthly'!A7,'Mar Bank'!$D$2:$D$251,"&gt;=0")</f>
        <v>0</v>
      </c>
      <c r="I7" s="21">
        <f>_xlfn.SUMIFS('Mar Bank'!$D$2:$D$251,'Mar Bank'!$G$2:$G$251,'Trail Balance Monthly'!A7,'Mar Bank'!$D$2:$D$251,"&lt;=0")</f>
        <v>0</v>
      </c>
      <c r="J7" s="22"/>
      <c r="K7" s="21">
        <f>_xlfn.SUMIFS('Apr Bank'!$D$2:$D$251,'Apr Bank'!$G$2:$G$251,'Trail Balance Monthly'!A7,'Apr Bank'!$D$2:$D$251,"&gt;=0")</f>
        <v>0</v>
      </c>
      <c r="L7" s="21">
        <f>_xlfn.SUMIFS('Apr Bank'!$D$2:$D$251,'Apr Bank'!$G$2:$G$251,'Trail Balance Monthly'!A7,'Apr Bank'!$D$2:$D$251,"&lt;=0")</f>
        <v>0</v>
      </c>
      <c r="M7" s="22"/>
      <c r="N7" s="21">
        <f>_xlfn.SUMIFS('May Bank'!$D$2:$D$251,'May Bank'!$G$2:$G$251,'Trail Balance Monthly'!A7,'May Bank'!$D$2:$D$251,"&gt;=0")</f>
        <v>0</v>
      </c>
      <c r="O7" s="21">
        <f>_xlfn.SUMIFS('May Bank'!$D$2:$D$251,'May Bank'!$G$2:$G$251,'Trail Balance Monthly'!A7,'May Bank'!$D$2:$D$251,"&lt;=0")</f>
        <v>0</v>
      </c>
      <c r="P7" s="23"/>
      <c r="Q7" s="24">
        <f>_xlfn.SUMIFS('Jun Bank'!$D$2:$D$251,'Jun Bank'!$G$2:$G$251,'Trail Balance Monthly'!A7,'Jun Bank'!$D$2:$D$251,"&gt;=0")</f>
        <v>0</v>
      </c>
      <c r="R7" s="21">
        <f>_xlfn.SUMIFS('Jun Bank'!$D$2:$D$251,'Jun Bank'!$G$2:$G$251,'Trail Balance Monthly'!A7,'Jun Bank'!$D$2:$D$251,"&lt;=0")</f>
        <v>-430.99</v>
      </c>
      <c r="S7" s="23"/>
      <c r="T7" s="21">
        <f>_xlfn.SUMIFS('Jul Bank'!$D$2:$D$251,'Jul Bank'!$G$2:$G$251,'Trail Balance Monthly'!A7,'Jul Bank'!$D$2:$D$251,"&gt;=0")</f>
        <v>0</v>
      </c>
      <c r="U7" s="21">
        <f>_xlfn.SUMIFS('Jul Bank'!$D$2:$D$251,'Jul Bank'!$G$2:$G$251,'Trail Balance Monthly'!A7,'Jul Bank'!$D$2:$D$251,"&lt;=0")</f>
        <v>0</v>
      </c>
      <c r="V7" s="23"/>
      <c r="W7" s="21">
        <f>_xlfn.SUMIFS('Aug Bank'!$D$2:$D$251,'Aug Bank'!$G$2:$G$251,'Trail Balance Monthly'!A7,'Aug Bank'!$D$2:$D$251,"&gt;=0")</f>
        <v>0</v>
      </c>
      <c r="X7" s="21">
        <f>_xlfn.SUMIFS('Aug Bank'!$D$2:$D$251,'Aug Bank'!$G$2:$G$251,'Trail Balance Monthly'!A7,'Aug Bank'!$D$2:$D$251,"&lt;=0")</f>
        <v>0</v>
      </c>
      <c r="Y7" s="23"/>
      <c r="Z7" s="21">
        <f>_xlfn.SUMIFS('Sep Bank'!$D$2:$D$251,'Sep Bank'!$G$2:$G$251,'Trail Balance Monthly'!A7,'Sep Bank'!$D$2:$D$251,"&gt;=0")</f>
        <v>0</v>
      </c>
      <c r="AA7" s="21">
        <f>_xlfn.SUMIFS('Sep Bank'!$D$2:$D$251,'Sep Bank'!$G$2:$G$251,'Trail Balance Monthly'!A7,'Sep Bank'!$D$2:$D$251,"&lt;=0")</f>
        <v>0</v>
      </c>
      <c r="AB7" s="23"/>
      <c r="AC7" s="21">
        <f>_xlfn.SUMIFS('Oct Bank'!$D$2:$D$251,'Oct Bank'!$G$2:$G$251,'Trail Balance Monthly'!A7,'Oct Bank'!$D$2:$D$251,"&gt;=0")</f>
        <v>0</v>
      </c>
      <c r="AD7" s="21">
        <f>_xlfn.SUMIFS('Oct Bank'!$D$2:$D$251,'Oct Bank'!$G$2:$G$251,'Trail Balance Monthly'!A7,'Oct Bank'!$D$2:$D$251,"&lt;=0")</f>
        <v>0</v>
      </c>
      <c r="AE7" s="23"/>
      <c r="AF7" s="21">
        <f>_xlfn.SUMIFS('Nov Bank'!$D$2:$D$254,'Nov Bank'!$G$2:$G$254,'Trail Balance Monthly'!A7,'Nov Bank'!$D$2:$D$254,"&gt;=0")</f>
        <v>305</v>
      </c>
      <c r="AG7" s="21">
        <f>_xlfn.SUMIFS('Nov Bank'!$D$2:$D$254,'Nov Bank'!$G$2:$G$254,'Trail Balance Monthly'!A7,'Nov Bank'!$D$2:$D$254,"&lt;=0")</f>
        <v>0</v>
      </c>
      <c r="AH7" s="23"/>
      <c r="AI7" s="21">
        <f>_xlfn.SUMIFS('Dec Bank'!$D$2:$D$251,'Dec Bank'!$G$2:$G$251,'Trail Balance Monthly'!A7,'Dec Bank'!$D$2:$D$251,"&gt;=0")</f>
        <v>0</v>
      </c>
      <c r="AJ7" s="21">
        <f>_xlfn.SUMIFS('Dec Bank'!$D$2:$D$251,'Dec Bank'!$G$2:$G$251,'Trail Balance Monthly'!A7,'Dec Bank'!$D$2:$D$251,"&lt;=0")</f>
        <v>0</v>
      </c>
      <c r="AK7" s="22"/>
      <c r="AL7" s="25">
        <f t="shared" si="0"/>
        <v>305</v>
      </c>
      <c r="AM7" s="26">
        <f t="shared" si="1"/>
        <v>-430.99</v>
      </c>
      <c r="AN7" s="27">
        <f t="shared" si="2"/>
        <v>-125.99000000000001</v>
      </c>
      <c r="AO7" s="15"/>
      <c r="AP7" s="194">
        <f>_xlfn.SUMIFS('Bank Statement 2016'!$D$2:$D$1103,'Bank Statement 2016'!$G$2:$G$1103,'Trail Balance Monthly'!A7,'Bank Statement 2016'!$D$2:$D$1103,"&gt;0")</f>
        <v>305</v>
      </c>
      <c r="AQ7" s="194">
        <f>_xlfn.SUMIFS('Bank Statement 2016'!$D$2:$D$1103,'Bank Statement 2016'!$G$2:$G$1103,'Trail Balance Monthly'!A7,'Bank Statement 2016'!$D$2:$D$1103,"&lt;0")</f>
        <v>-430.99</v>
      </c>
      <c r="AR7" s="194">
        <f t="shared" si="3"/>
        <v>-125.99000000000001</v>
      </c>
      <c r="AS7" s="79"/>
    </row>
    <row r="8" spans="1:45" ht="15.75" customHeight="1">
      <c r="A8" s="18" t="s">
        <v>123</v>
      </c>
      <c r="B8" s="21">
        <f>_xlfn.SUMIFS('Jan Bank'!$D$2:$D$251,'Jan Bank'!$G$2:$G$251,'Trail Balance Monthly'!A8,'Jan Bank'!$D$2:$D$251,"&gt;=0")</f>
        <v>96</v>
      </c>
      <c r="C8" s="21">
        <f>_xlfn.SUMIFS('Jan Bank'!$D$2:$D$251,'Jan Bank'!$G$2:$G$251,'Trail Balance Monthly'!A8,'Jan Bank'!$D$2:$D$251,"&lt;=0")</f>
        <v>0</v>
      </c>
      <c r="D8" s="22"/>
      <c r="E8" s="21">
        <f>_xlfn.SUMIFS('Feb Bank'!$D$2:$D$251,'Feb Bank'!$G$2:$G$251,'Trail Balance Monthly'!A8,'Feb Bank'!$D$2:$D$251,"&gt;=0")</f>
        <v>192</v>
      </c>
      <c r="F8" s="21">
        <f>_xlfn.SUMIFS('Feb Bank'!$D$2:$D$251,'Feb Bank'!$G$2:$G$251,'Trail Balance Monthly'!A8,'Feb Bank'!$D$2:$D$251,"&lt;=0")</f>
        <v>-144</v>
      </c>
      <c r="G8" s="22"/>
      <c r="H8" s="21">
        <f>_xlfn.SUMIFS('Mar Bank'!$D$2:$D$251,'Mar Bank'!$G$2:$G$251,'Trail Balance Monthly'!A8,'Mar Bank'!$D$2:$D$251,"&gt;=0")</f>
        <v>270</v>
      </c>
      <c r="I8" s="21">
        <f>_xlfn.SUMIFS('Mar Bank'!$D$2:$D$251,'Mar Bank'!$G$2:$G$251,'Trail Balance Monthly'!A8,'Mar Bank'!$D$2:$D$251,"&lt;=0")</f>
        <v>-168</v>
      </c>
      <c r="J8" s="22"/>
      <c r="K8" s="21">
        <f>_xlfn.SUMIFS('Apr Bank'!$D$2:$D$251,'Apr Bank'!$G$2:$G$251,'Trail Balance Monthly'!A8,'Apr Bank'!$D$2:$D$251,"&gt;=0")</f>
        <v>460</v>
      </c>
      <c r="L8" s="21">
        <f>_xlfn.SUMIFS('Apr Bank'!$D$2:$D$251,'Apr Bank'!$G$2:$G$251,'Trail Balance Monthly'!A8,'Apr Bank'!$D$2:$D$251,"&lt;=0")</f>
        <v>-168</v>
      </c>
      <c r="M8" s="22"/>
      <c r="N8" s="21">
        <f>_xlfn.SUMIFS('May Bank'!$D$2:$D$251,'May Bank'!$G$2:$G$251,'Trail Balance Monthly'!A8,'May Bank'!$D$2:$D$251,"&gt;=0")</f>
        <v>216</v>
      </c>
      <c r="O8" s="21">
        <f>_xlfn.SUMIFS('May Bank'!$D$2:$D$251,'May Bank'!$G$2:$G$251,'Trail Balance Monthly'!A8,'May Bank'!$D$2:$D$251,"&lt;=0")</f>
        <v>-112</v>
      </c>
      <c r="P8" s="23"/>
      <c r="Q8" s="24">
        <f>_xlfn.SUMIFS('Jun Bank'!$D$2:$D$251,'Jun Bank'!$G$2:$G$251,'Trail Balance Monthly'!A8,'Jun Bank'!$D$2:$D$251,"&gt;=0")</f>
        <v>210</v>
      </c>
      <c r="R8" s="21">
        <f>_xlfn.SUMIFS('Jun Bank'!$D$2:$D$251,'Jun Bank'!$G$2:$G$251,'Trail Balance Monthly'!A8,'Jun Bank'!$D$2:$D$251,"&lt;=0")</f>
        <v>-252</v>
      </c>
      <c r="S8" s="23"/>
      <c r="T8" s="21">
        <f>_xlfn.SUMIFS('Jul Bank'!$D$2:$D$251,'Jul Bank'!$G$2:$G$251,'Trail Balance Monthly'!A8,'Jul Bank'!$D$2:$D$251,"&gt;=0")</f>
        <v>90</v>
      </c>
      <c r="U8" s="21">
        <f>_xlfn.SUMIFS('Jul Bank'!$D$2:$D$251,'Jul Bank'!$G$2:$G$251,'Trail Balance Monthly'!A8,'Jul Bank'!$D$2:$D$251,"&lt;=0")</f>
        <v>-126</v>
      </c>
      <c r="V8" s="23"/>
      <c r="W8" s="21">
        <f>_xlfn.SUMIFS('Aug Bank'!$D$2:$D$251,'Aug Bank'!$G$2:$G$251,'Trail Balance Monthly'!A8,'Aug Bank'!$D$2:$D$251,"&gt;=0")</f>
        <v>375</v>
      </c>
      <c r="X8" s="21">
        <f>_xlfn.SUMIFS('Aug Bank'!$D$2:$D$251,'Aug Bank'!$G$2:$G$251,'Trail Balance Monthly'!A8,'Aug Bank'!$D$2:$D$251,"&lt;=0")</f>
        <v>0</v>
      </c>
      <c r="Y8" s="23"/>
      <c r="Z8" s="21">
        <f>_xlfn.SUMIFS('Sep Bank'!$D$2:$D$251,'Sep Bank'!$G$2:$G$251,'Trail Balance Monthly'!A8,'Sep Bank'!$D$2:$D$251,"&gt;=0")</f>
        <v>270</v>
      </c>
      <c r="AA8" s="21">
        <f>_xlfn.SUMIFS('Sep Bank'!$D$2:$D$251,'Sep Bank'!$G$2:$G$251,'Trail Balance Monthly'!A8,'Sep Bank'!$D$2:$D$251,"&lt;=0")</f>
        <v>-266</v>
      </c>
      <c r="AB8" s="23"/>
      <c r="AC8" s="21">
        <f>_xlfn.SUMIFS('Oct Bank'!$D$2:$D$251,'Oct Bank'!$G$2:$G$251,'Trail Balance Monthly'!A8,'Oct Bank'!$D$2:$D$251,"&gt;=0")</f>
        <v>435</v>
      </c>
      <c r="AD8" s="21">
        <f>_xlfn.SUMIFS('Oct Bank'!$D$2:$D$251,'Oct Bank'!$G$2:$G$251,'Trail Balance Monthly'!A8,'Oct Bank'!$D$2:$D$251,"&lt;=0")</f>
        <v>0</v>
      </c>
      <c r="AE8" s="23"/>
      <c r="AF8" s="21">
        <f>_xlfn.SUMIFS('Nov Bank'!$D$2:$D$254,'Nov Bank'!$G$2:$G$254,'Trail Balance Monthly'!A8,'Nov Bank'!$D$2:$D$254,"&gt;=0")</f>
        <v>123</v>
      </c>
      <c r="AG8" s="21">
        <f>_xlfn.SUMIFS('Nov Bank'!$D$2:$D$254,'Nov Bank'!$G$2:$G$254,'Trail Balance Monthly'!A8,'Nov Bank'!$D$2:$D$254,"&lt;=0")</f>
        <v>-210</v>
      </c>
      <c r="AH8" s="23"/>
      <c r="AI8" s="21">
        <f>_xlfn.SUMIFS('Dec Bank'!$D$2:$D$251,'Dec Bank'!$G$2:$G$251,'Trail Balance Monthly'!A8,'Dec Bank'!$D$2:$D$251,"&gt;=0")</f>
        <v>216</v>
      </c>
      <c r="AJ8" s="21">
        <f>_xlfn.SUMIFS('Dec Bank'!$D$2:$D$251,'Dec Bank'!$G$2:$G$251,'Trail Balance Monthly'!A8,'Dec Bank'!$D$2:$D$251,"&lt;=0")</f>
        <v>-387</v>
      </c>
      <c r="AK8" s="22"/>
      <c r="AL8" s="25">
        <f t="shared" si="0"/>
        <v>2953</v>
      </c>
      <c r="AM8" s="26">
        <f t="shared" si="1"/>
        <v>-1833</v>
      </c>
      <c r="AN8" s="27">
        <f t="shared" si="2"/>
        <v>1120</v>
      </c>
      <c r="AO8" s="15"/>
      <c r="AP8" s="194">
        <f>_xlfn.SUMIFS('Bank Statement 2016'!$D$2:$D$1103,'Bank Statement 2016'!$G$2:$G$1103,'Trail Balance Monthly'!A8,'Bank Statement 2016'!$D$2:$D$1103,"&gt;0")</f>
        <v>2953</v>
      </c>
      <c r="AQ8" s="194">
        <f>_xlfn.SUMIFS('Bank Statement 2016'!$D$2:$D$1103,'Bank Statement 2016'!$G$2:$G$1103,'Trail Balance Monthly'!A8,'Bank Statement 2016'!$D$2:$D$1103,"&lt;0")</f>
        <v>-1833</v>
      </c>
      <c r="AR8" s="194">
        <f t="shared" si="3"/>
        <v>1120</v>
      </c>
      <c r="AS8" s="79"/>
    </row>
    <row r="9" spans="1:45" ht="15.75" customHeight="1">
      <c r="A9" s="137" t="s">
        <v>123</v>
      </c>
      <c r="B9" s="21">
        <f>_xlfn.SUMIFS('Jan Bank'!$E$2:$E$251,'Jan Bank'!$G$2:$G$251,'Trail Balance Monthly'!A9,'Jan Bank'!$E$2:$E$251,"&gt;=0")</f>
        <v>24</v>
      </c>
      <c r="C9" s="21">
        <f>_xlfn.SUMIFS('Jan Bank'!$E$2:$E$251,'Jan Bank'!$G$2:$G$251,'Trail Balance Monthly'!A9,'Jan Bank'!$E$2:$E$251,"&lt;=0")</f>
        <v>0</v>
      </c>
      <c r="D9" s="22"/>
      <c r="E9" s="21">
        <f>_xlfn.SUMIFS('Feb Bank'!$E$2:$E$251,'Feb Bank'!$G$2:$G$251,'Trail Balance Monthly'!A9,'Feb Bank'!$E$2:$E$251,"&gt;=0")</f>
        <v>0</v>
      </c>
      <c r="F9" s="21">
        <f>_xlfn.SUMIFS('Feb Bank'!$E$2:$E$251,'Feb Bank'!$G$2:$G$251,'Trail Balance Monthly'!A9,'Feb Bank'!$E$2:$E$251,"&lt;=0")</f>
        <v>0</v>
      </c>
      <c r="G9" s="22"/>
      <c r="H9" s="21">
        <f>_xlfn.SUMIFS('Mar Bank'!$E$2:$E$251,'Mar Bank'!$G$2:$G$251,'Trail Balance Monthly'!A9,'Mar Bank'!$E$2:$E$251,"&gt;=0")</f>
        <v>0</v>
      </c>
      <c r="I9" s="21">
        <f>_xlfn.SUMIFS('Mar Bank'!$E$2:$E$251,'Mar Bank'!$G$2:$G$251,'Trail Balance Monthly'!A9,'Mar Bank'!$E$2:$E$251,"&lt;=0")</f>
        <v>0</v>
      </c>
      <c r="J9" s="22"/>
      <c r="K9" s="21">
        <f>_xlfn.SUMIFS('Apr Bank'!$E$2:$E$251,'Apr Bank'!$G$2:$G$251,'Trail Balance Monthly'!A9,'Apr Bank'!$E$2:$E$251,"&gt;=0")</f>
        <v>0</v>
      </c>
      <c r="L9" s="21">
        <f>_xlfn.SUMIFS('Apr Bank'!$E$2:$E$251,'Apr Bank'!$G$2:$G$251,'Trail Balance Monthly'!A9,'Apr Bank'!$E$2:$E$251,"&lt;=0")</f>
        <v>0</v>
      </c>
      <c r="M9" s="22"/>
      <c r="N9" s="21">
        <f>_xlfn.SUMIFS('May Bank'!$E$2:$E$251,'May Bank'!$G$2:$G$251,'Trail Balance Monthly'!A9,'May Bank'!$E$2:$E$251,"&gt;=0")</f>
        <v>0</v>
      </c>
      <c r="O9" s="21">
        <f>_xlfn.SUMIFS('May Bank'!$E$2:$E$251,'May Bank'!$G$2:$G$251,'Trail Balance Monthly'!A9,'May Bank'!$E$2:$E$251,"&lt;=0")</f>
        <v>0</v>
      </c>
      <c r="P9" s="23"/>
      <c r="Q9" s="24">
        <f>_xlfn.SUMIFS('Jun Bank'!$E$2:$E$251,'Jun Bank'!$G$2:$G$251,'Trail Balance Monthly'!A9,'Jun Bank'!$E$2:$E$251,"&gt;=0")</f>
        <v>0</v>
      </c>
      <c r="R9" s="21">
        <f>_xlfn.SUMIFS('Jun Bank'!$E$2:$E$251,'Jun Bank'!$G$2:$G$251,'Trail Balance Monthly'!A9,'Jun Bank'!$E$2:$E$251,"&lt;=0")</f>
        <v>0</v>
      </c>
      <c r="S9" s="23"/>
      <c r="T9" s="21">
        <f>_xlfn.SUMIFS('Jul Bank'!$E$2:$E$251,'Jul Bank'!$G$2:$G$251,'Trail Balance Monthly'!A9,'Jul Bank'!$E$2:$E$251,"&gt;=0")</f>
        <v>0</v>
      </c>
      <c r="U9" s="21">
        <f>_xlfn.SUMIFS('Jul Bank'!$E$2:$E$251,'Jul Bank'!$G$2:$G$251,'Trail Balance Monthly'!A9,'Jul Bank'!$E$2:$E$251,"&lt;=0")</f>
        <v>0</v>
      </c>
      <c r="V9" s="23"/>
      <c r="W9" s="21">
        <f>_xlfn.SUMIFS('Aug Bank'!$E$2:$E$251,'Aug Bank'!$G$2:$G$251,'Trail Balance Monthly'!A9,'Aug Bank'!$E$2:$E$251,"&gt;=0")</f>
        <v>0</v>
      </c>
      <c r="X9" s="21">
        <f>_xlfn.SUMIFS('Aug Bank'!$E$2:$E$251,'Aug Bank'!$G$2:$G$251,'Trail Balance Monthly'!A9,'Aug Bank'!$E$2:$E$251,"&lt;=0")</f>
        <v>0</v>
      </c>
      <c r="Y9" s="23"/>
      <c r="Z9" s="21">
        <f>_xlfn.SUMIFS('Sep Bank'!$E$2:$E$251,'Sep Bank'!$G$2:$G$251,'Trail Balance Monthly'!A9,'Sep Bank'!$E$2:$E$251,"&gt;=0")</f>
        <v>0</v>
      </c>
      <c r="AA9" s="21">
        <f>_xlfn.SUMIFS('Sep Bank'!$E$2:$E$251,'Sep Bank'!$G$2:$G$251,'Trail Balance Monthly'!A9,'Sep Bank'!$E$2:$E$251,"&lt;=0")</f>
        <v>0</v>
      </c>
      <c r="AB9" s="23"/>
      <c r="AC9" s="21">
        <f>_xlfn.SUMIFS('Oct Bank'!$E$2:$E$251,'Oct Bank'!$G$2:$G$251,'Trail Balance Monthly'!A9,'Oct Bank'!$E$2:$E$251,"&gt;=0")</f>
        <v>0</v>
      </c>
      <c r="AD9" s="21">
        <f>_xlfn.SUMIFS('Oct Bank'!$D$2:$D$251,'Oct Bank'!$G$2:$G$251,'Trail Balance Monthly'!A9,'Oct Bank'!$D$2:$D$251,"&lt;=0")</f>
        <v>0</v>
      </c>
      <c r="AE9" s="23"/>
      <c r="AF9" s="21">
        <f>_xlfn.SUMIFS('Nov Bank'!$E$2:$E$254,'Nov Bank'!$G$2:$G$254,'Trail Balance Monthly'!A9,'Nov Bank'!$E$2:$E$254,"&gt;=0")</f>
        <v>0</v>
      </c>
      <c r="AG9" s="21">
        <f>_xlfn.SUMIFS('Nov Bank'!$E$2:$E$254,'Nov Bank'!$G$2:$G$254,'Trail Balance Monthly'!A9,'Nov Bank'!$E$2:$E$254,"&lt;=0")</f>
        <v>0</v>
      </c>
      <c r="AH9" s="23"/>
      <c r="AI9" s="21">
        <f>_xlfn.SUMIFS('Dec Bank'!$E$2:$E$251,'Dec Bank'!$G$2:$G$251,'Trail Balance Monthly'!A9,'Dec Bank'!$E$2:$E$251,"&gt;=0")</f>
        <v>0</v>
      </c>
      <c r="AJ9" s="21">
        <f>_xlfn.SUMIFS('Dec Bank'!$E$2:$E$251,'Dec Bank'!$G$2:$G$251,'Trail Balance Monthly'!A9,'Dec Bank'!$E$2:$E$251,"&lt;=0")</f>
        <v>0</v>
      </c>
      <c r="AK9" s="22"/>
      <c r="AL9" s="25">
        <f t="shared" si="0"/>
        <v>24</v>
      </c>
      <c r="AM9" s="26">
        <f t="shared" si="1"/>
        <v>0</v>
      </c>
      <c r="AN9" s="27">
        <f t="shared" si="2"/>
        <v>24</v>
      </c>
      <c r="AO9" s="15"/>
      <c r="AP9" s="195">
        <f>_xlfn.SUMIFS('Bank Statement 2016'!$E$2:$E$1103,'Bank Statement 2016'!$G$2:$G$1103,'Trail Balance Monthly'!A9,'Bank Statement 2016'!$E$2:$E$1103,"&gt;0")</f>
        <v>24</v>
      </c>
      <c r="AQ9" s="195"/>
      <c r="AR9" s="195">
        <f t="shared" si="3"/>
        <v>24</v>
      </c>
      <c r="AS9" s="79"/>
    </row>
    <row r="10" spans="1:45" ht="15.75" customHeight="1">
      <c r="A10" s="18" t="s">
        <v>832</v>
      </c>
      <c r="B10" s="21">
        <f>_xlfn.SUMIFS('Jan Bank'!$D$2:$D$251,'Jan Bank'!$G$2:$G$251,'Trail Balance Monthly'!A10,'Jan Bank'!$D$2:$D$251,"&gt;=0")</f>
        <v>0</v>
      </c>
      <c r="C10" s="21">
        <f>_xlfn.SUMIFS('Jan Bank'!$D$2:$D$251,'Jan Bank'!$G$2:$G$251,'Trail Balance Monthly'!A10,'Jan Bank'!$D$2:$D$251,"&lt;=0")</f>
        <v>0</v>
      </c>
      <c r="D10" s="22"/>
      <c r="E10" s="21">
        <f>_xlfn.SUMIFS('Feb Bank'!$D$2:$D$251,'Feb Bank'!$G$2:$G$251,'Trail Balance Monthly'!A10,'Feb Bank'!$D$2:$D$251,"&gt;=0")</f>
        <v>0</v>
      </c>
      <c r="F10" s="21">
        <f>_xlfn.SUMIFS('Feb Bank'!$D$2:$D$251,'Feb Bank'!$G$2:$G$251,'Trail Balance Monthly'!A10,'Feb Bank'!$D$2:$D$251,"&lt;=0")</f>
        <v>0</v>
      </c>
      <c r="G10" s="22"/>
      <c r="H10" s="21">
        <f>_xlfn.SUMIFS('Mar Bank'!$D$2:$D$251,'Mar Bank'!$G$2:$G$251,'Trail Balance Monthly'!A10,'Mar Bank'!$D$2:$D$251,"&gt;=0")</f>
        <v>0</v>
      </c>
      <c r="I10" s="21">
        <f>_xlfn.SUMIFS('Mar Bank'!$D$2:$D$251,'Mar Bank'!$G$2:$G$251,'Trail Balance Monthly'!A10,'Mar Bank'!$D$2:$D$251,"&lt;=0")</f>
        <v>0</v>
      </c>
      <c r="J10" s="22"/>
      <c r="K10" s="21">
        <f>_xlfn.SUMIFS('Apr Bank'!$D$2:$D$251,'Apr Bank'!$G$2:$G$251,'Trail Balance Monthly'!A10,'Apr Bank'!$D$2:$D$251,"&gt;=0")</f>
        <v>0</v>
      </c>
      <c r="L10" s="21">
        <f>_xlfn.SUMIFS('Apr Bank'!$D$2:$D$251,'Apr Bank'!$G$2:$G$251,'Trail Balance Monthly'!A10,'Apr Bank'!$D$2:$D$251,"&lt;=0")</f>
        <v>0</v>
      </c>
      <c r="M10" s="22"/>
      <c r="N10" s="21">
        <f>_xlfn.SUMIFS('May Bank'!$D$2:$D$251,'May Bank'!$G$2:$G$251,'Trail Balance Monthly'!A10,'May Bank'!$D$2:$D$251,"&gt;=0")</f>
        <v>0</v>
      </c>
      <c r="O10" s="21">
        <f>_xlfn.SUMIFS('May Bank'!$D$2:$D$251,'May Bank'!$G$2:$G$251,'Trail Balance Monthly'!A10,'May Bank'!$D$2:$D$251,"&lt;=0")</f>
        <v>0</v>
      </c>
      <c r="P10" s="23"/>
      <c r="Q10" s="24">
        <f>_xlfn.SUMIFS('Jun Bank'!$D$2:$D$251,'Jun Bank'!$G$2:$G$251,'Trail Balance Monthly'!A10,'Jun Bank'!$D$2:$D$251,"&gt;=0")</f>
        <v>0</v>
      </c>
      <c r="R10" s="21">
        <f>_xlfn.SUMIFS('Jun Bank'!$D$2:$D$251,'Jun Bank'!$G$2:$G$251,'Trail Balance Monthly'!A10,'Jun Bank'!$D$2:$D$251,"&lt;=0")</f>
        <v>0</v>
      </c>
      <c r="S10" s="23"/>
      <c r="T10" s="21">
        <f>_xlfn.SUMIFS('Jul Bank'!$D$2:$D$251,'Jul Bank'!$G$2:$G$251,'Trail Balance Monthly'!A10,'Jul Bank'!$D$2:$D$251,"&gt;=0")</f>
        <v>0</v>
      </c>
      <c r="U10" s="21">
        <f>_xlfn.SUMIFS('Jul Bank'!$D$2:$D$251,'Jul Bank'!$G$2:$G$251,'Trail Balance Monthly'!A10,'Jul Bank'!$D$2:$D$251,"&lt;=0")</f>
        <v>0</v>
      </c>
      <c r="V10" s="23"/>
      <c r="W10" s="21">
        <f>_xlfn.SUMIFS('Aug Bank'!$D$2:$D$251,'Aug Bank'!$G$2:$G$251,'Trail Balance Monthly'!A10,'Aug Bank'!$D$2:$D$251,"&gt;=0")</f>
        <v>0</v>
      </c>
      <c r="X10" s="21">
        <f>_xlfn.SUMIFS('Aug Bank'!$D$2:$D$251,'Aug Bank'!$G$2:$G$251,'Trail Balance Monthly'!A10,'Aug Bank'!$D$2:$D$251,"&lt;=0")</f>
        <v>0</v>
      </c>
      <c r="Y10" s="23"/>
      <c r="Z10" s="21">
        <f>_xlfn.SUMIFS('Sep Bank'!$D$2:$D$251,'Sep Bank'!$G$2:$G$251,'Trail Balance Monthly'!A10,'Sep Bank'!$D$2:$D$251,"&gt;=0")</f>
        <v>0</v>
      </c>
      <c r="AA10" s="21">
        <f>_xlfn.SUMIFS('Sep Bank'!$D$2:$D$251,'Sep Bank'!$G$2:$G$251,'Trail Balance Monthly'!A10,'Sep Bank'!$D$2:$D$251,"&lt;=0")</f>
        <v>0</v>
      </c>
      <c r="AB10" s="23"/>
      <c r="AC10" s="21">
        <f>_xlfn.SUMIFS('Oct Bank'!$D$2:$D$251,'Oct Bank'!$G$2:$G$251,'Trail Balance Monthly'!A10,'Oct Bank'!$D$2:$D$251,"&gt;=0")</f>
        <v>0</v>
      </c>
      <c r="AD10" s="21">
        <f>_xlfn.SUMIFS('Oct Bank'!$D$2:$D$251,'Oct Bank'!$G$2:$G$251,'Trail Balance Monthly'!A10,'Oct Bank'!$D$2:$D$251,"&lt;=0")</f>
        <v>0</v>
      </c>
      <c r="AE10" s="23"/>
      <c r="AF10" s="21">
        <f>_xlfn.SUMIFS('Nov Bank'!$D$2:$D$254,'Nov Bank'!$G$2:$G$254,'Trail Balance Monthly'!A10,'Nov Bank'!$D$2:$D$254,"&gt;=0")</f>
        <v>0</v>
      </c>
      <c r="AG10" s="21">
        <f>_xlfn.SUMIFS('Nov Bank'!$D$2:$D$254,'Nov Bank'!$G$2:$G$254,'Trail Balance Monthly'!A10,'Nov Bank'!$D$2:$D$254,"&lt;=0")</f>
        <v>-200</v>
      </c>
      <c r="AH10" s="23"/>
      <c r="AI10" s="21">
        <f>_xlfn.SUMIFS('Dec Bank'!$D$2:$D$251,'Dec Bank'!$G$2:$G$251,'Trail Balance Monthly'!A10,'Dec Bank'!$D$2:$D$251,"&gt;=0")</f>
        <v>0</v>
      </c>
      <c r="AJ10" s="21">
        <f>_xlfn.SUMIFS('Dec Bank'!$D$2:$D$251,'Dec Bank'!$G$2:$G$251,'Trail Balance Monthly'!A10,'Dec Bank'!$D$2:$D$251,"&lt;=0")</f>
        <v>0</v>
      </c>
      <c r="AK10" s="22"/>
      <c r="AL10" s="25">
        <f t="shared" si="0"/>
        <v>0</v>
      </c>
      <c r="AM10" s="26">
        <f t="shared" si="1"/>
        <v>-200</v>
      </c>
      <c r="AN10" s="27">
        <f t="shared" si="2"/>
        <v>-200</v>
      </c>
      <c r="AO10" s="15"/>
      <c r="AP10" s="194">
        <f>_xlfn.SUMIFS('Bank Statement 2016'!$D$2:$D$1103,'Bank Statement 2016'!$G$2:$G$1103,'Trail Balance Monthly'!A10,'Bank Statement 2016'!$D$2:$D$1103,"&gt;0")</f>
        <v>0</v>
      </c>
      <c r="AQ10" s="194">
        <f>_xlfn.SUMIFS('Bank Statement 2016'!$D$2:$D$1103,'Bank Statement 2016'!$G$2:$G$1103,'Trail Balance Monthly'!A10,'Bank Statement 2016'!$D$2:$D$1103,"&lt;0")</f>
        <v>-200</v>
      </c>
      <c r="AR10" s="194">
        <f t="shared" si="3"/>
        <v>-200</v>
      </c>
      <c r="AS10" s="79"/>
    </row>
    <row r="11" spans="1:45" ht="15.75" customHeight="1">
      <c r="A11" s="18" t="s">
        <v>3</v>
      </c>
      <c r="B11" s="21">
        <f>_xlfn.SUMIFS('Jan Bank'!$D$2:$D$251,'Jan Bank'!$G$2:$G$251,'Trail Balance Monthly'!A11,'Jan Bank'!$D$2:$D$251,"&gt;=0")</f>
        <v>0</v>
      </c>
      <c r="C11" s="21">
        <f>_xlfn.SUMIFS('Jan Bank'!$D$2:$D$251,'Jan Bank'!$G$2:$G$251,'Trail Balance Monthly'!A11,'Jan Bank'!$D$2:$D$251,"&lt;=0")</f>
        <v>0</v>
      </c>
      <c r="D11" s="22"/>
      <c r="E11" s="21">
        <f>_xlfn.SUMIFS('Feb Bank'!$D$2:$D$251,'Feb Bank'!$G$2:$G$251,'Trail Balance Monthly'!A11,'Feb Bank'!$D$2:$D$251,"&gt;=0")</f>
        <v>0</v>
      </c>
      <c r="F11" s="21">
        <f>_xlfn.SUMIFS('Feb Bank'!$D$2:$D$251,'Feb Bank'!$G$2:$G$251,'Trail Balance Monthly'!A11,'Feb Bank'!$D$2:$D$251,"&lt;=0")</f>
        <v>0</v>
      </c>
      <c r="G11" s="22"/>
      <c r="H11" s="21">
        <f>_xlfn.SUMIFS('Mar Bank'!$D$2:$D$251,'Mar Bank'!$G$2:$G$251,'Trail Balance Monthly'!A11,'Mar Bank'!$D$2:$D$251,"&gt;=0")</f>
        <v>0</v>
      </c>
      <c r="I11" s="21">
        <f>_xlfn.SUMIFS('Mar Bank'!$D$2:$D$251,'Mar Bank'!$G$2:$G$251,'Trail Balance Monthly'!A11,'Mar Bank'!$D$2:$D$251,"&lt;=0")</f>
        <v>0</v>
      </c>
      <c r="J11" s="22"/>
      <c r="K11" s="21">
        <f>_xlfn.SUMIFS('Apr Bank'!$D$2:$D$251,'Apr Bank'!$G$2:$G$251,'Trail Balance Monthly'!A11,'Apr Bank'!$D$2:$D$251,"&gt;=0")</f>
        <v>0</v>
      </c>
      <c r="L11" s="21">
        <f>_xlfn.SUMIFS('Apr Bank'!$D$2:$D$251,'Apr Bank'!$G$2:$G$251,'Trail Balance Monthly'!A11,'Apr Bank'!$D$2:$D$251,"&lt;=0")</f>
        <v>0</v>
      </c>
      <c r="M11" s="22"/>
      <c r="N11" s="21">
        <f>_xlfn.SUMIFS('May Bank'!$D$2:$D$251,'May Bank'!$G$2:$G$251,'Trail Balance Monthly'!A11,'May Bank'!$D$2:$D$251,"&gt;=0")</f>
        <v>0</v>
      </c>
      <c r="O11" s="21">
        <f>_xlfn.SUMIFS('May Bank'!$D$2:$D$251,'May Bank'!$G$2:$G$251,'Trail Balance Monthly'!A11,'May Bank'!$D$2:$D$251,"&lt;=0")</f>
        <v>0</v>
      </c>
      <c r="P11" s="23"/>
      <c r="Q11" s="24">
        <f>_xlfn.SUMIFS('Jun Bank'!$D$2:$D$251,'Jun Bank'!$G$2:$G$251,'Trail Balance Monthly'!A11,'Jun Bank'!$D$2:$D$251,"&gt;=0")</f>
        <v>0</v>
      </c>
      <c r="R11" s="21">
        <f>_xlfn.SUMIFS('Jun Bank'!$D$2:$D$251,'Jun Bank'!$G$2:$G$251,'Trail Balance Monthly'!A11,'Jun Bank'!$D$2:$D$251,"&lt;=0")</f>
        <v>0</v>
      </c>
      <c r="S11" s="23"/>
      <c r="T11" s="21">
        <f>_xlfn.SUMIFS('Jul Bank'!$D$2:$D$251,'Jul Bank'!$G$2:$G$251,'Trail Balance Monthly'!A11,'Jul Bank'!$D$2:$D$251,"&gt;=0")</f>
        <v>150</v>
      </c>
      <c r="U11" s="21">
        <f>_xlfn.SUMIFS('Jul Bank'!$D$2:$D$251,'Jul Bank'!$G$2:$G$251,'Trail Balance Monthly'!A11,'Jul Bank'!$D$2:$D$251,"&lt;=0")</f>
        <v>0</v>
      </c>
      <c r="V11" s="23"/>
      <c r="W11" s="21">
        <f>_xlfn.SUMIFS('Aug Bank'!$D$2:$D$251,'Aug Bank'!$G$2:$G$251,'Trail Balance Monthly'!A11,'Aug Bank'!$D$2:$D$251,"&gt;=0")</f>
        <v>0</v>
      </c>
      <c r="X11" s="21">
        <f>_xlfn.SUMIFS('Aug Bank'!$D$2:$D$251,'Aug Bank'!$G$2:$G$251,'Trail Balance Monthly'!A11,'Aug Bank'!$D$2:$D$251,"&lt;=0")</f>
        <v>-598.74</v>
      </c>
      <c r="Y11" s="23"/>
      <c r="Z11" s="21">
        <f>_xlfn.SUMIFS('Sep Bank'!$D$2:$D$251,'Sep Bank'!$G$2:$G$251,'Trail Balance Monthly'!A11,'Sep Bank'!$D$2:$D$251,"&gt;=0")</f>
        <v>1040</v>
      </c>
      <c r="AA11" s="21">
        <f>_xlfn.SUMIFS('Sep Bank'!$D$2:$D$251,'Sep Bank'!$G$2:$G$251,'Trail Balance Monthly'!A11,'Sep Bank'!$D$2:$D$251,"&lt;=0")</f>
        <v>0</v>
      </c>
      <c r="AB11" s="23"/>
      <c r="AC11" s="21">
        <f>_xlfn.SUMIFS('Oct Bank'!$D$2:$D$251,'Oct Bank'!$G$2:$G$251,'Trail Balance Monthly'!A11,'Oct Bank'!$D$2:$D$251,"&gt;=0")</f>
        <v>100</v>
      </c>
      <c r="AD11" s="21">
        <f>_xlfn.SUMIFS('Oct Bank'!$D$2:$D$251,'Oct Bank'!$G$2:$G$251,'Trail Balance Monthly'!A11,'Oct Bank'!$D$2:$D$251,"&lt;=0")</f>
        <v>0</v>
      </c>
      <c r="AE11" s="23"/>
      <c r="AF11" s="21">
        <f>_xlfn.SUMIFS('Nov Bank'!$D$2:$D$254,'Nov Bank'!$G$2:$G$254,'Trail Balance Monthly'!A11,'Nov Bank'!$D$2:$D$254,"&gt;=0")</f>
        <v>0</v>
      </c>
      <c r="AG11" s="21">
        <f>_xlfn.SUMIFS('Nov Bank'!$D$2:$D$254,'Nov Bank'!$G$2:$G$254,'Trail Balance Monthly'!A11,'Nov Bank'!$D$2:$D$254,"&lt;=0")</f>
        <v>0</v>
      </c>
      <c r="AH11" s="23"/>
      <c r="AI11" s="21">
        <f>_xlfn.SUMIFS('Dec Bank'!$D$2:$D$251,'Dec Bank'!$G$2:$G$251,'Trail Balance Monthly'!A11,'Dec Bank'!$D$2:$D$251,"&gt;=0")</f>
        <v>0</v>
      </c>
      <c r="AJ11" s="21">
        <f>_xlfn.SUMIFS('Dec Bank'!$D$2:$D$251,'Dec Bank'!$G$2:$G$251,'Trail Balance Monthly'!A11,'Dec Bank'!$D$2:$D$251,"&lt;=0")</f>
        <v>0</v>
      </c>
      <c r="AK11" s="22"/>
      <c r="AL11" s="25">
        <f t="shared" si="0"/>
        <v>1290</v>
      </c>
      <c r="AM11" s="26">
        <f t="shared" si="1"/>
        <v>-598.74</v>
      </c>
      <c r="AN11" s="27">
        <f t="shared" si="2"/>
        <v>691.26</v>
      </c>
      <c r="AO11" s="15"/>
      <c r="AP11" s="194">
        <f>_xlfn.SUMIFS('Bank Statement 2016'!$D$2:$D$1103,'Bank Statement 2016'!$G$2:$G$1103,'Trail Balance Monthly'!A11,'Bank Statement 2016'!$D$2:$D$1103,"&gt;0")</f>
        <v>1290</v>
      </c>
      <c r="AQ11" s="194">
        <f>_xlfn.SUMIFS('Bank Statement 2016'!$D$2:$D$1103,'Bank Statement 2016'!$G$2:$G$1103,'Trail Balance Monthly'!A11,'Bank Statement 2016'!$D$2:$D$1103,"&lt;0")</f>
        <v>-598.74</v>
      </c>
      <c r="AR11" s="194">
        <f t="shared" si="3"/>
        <v>691.26</v>
      </c>
      <c r="AS11" s="79"/>
    </row>
    <row r="12" spans="1:45" ht="15.75" customHeight="1">
      <c r="A12" s="18" t="s">
        <v>63</v>
      </c>
      <c r="B12" s="21">
        <f>_xlfn.SUMIFS('Jan Bank'!$D$2:$D$251,'Jan Bank'!$G$2:$G$251,'Trail Balance Monthly'!A12,'Jan Bank'!$D$2:$D$251,"&gt;=0")</f>
        <v>0</v>
      </c>
      <c r="C12" s="21">
        <f>_xlfn.SUMIFS('Jan Bank'!$D$2:$D$251,'Jan Bank'!$G$2:$G$251,'Trail Balance Monthly'!A12,'Jan Bank'!$D$2:$D$251,"&lt;=0")</f>
        <v>0</v>
      </c>
      <c r="D12" s="22"/>
      <c r="E12" s="21">
        <f>_xlfn.SUMIFS('Feb Bank'!$D$2:$D$251,'Feb Bank'!$G$2:$G$251,'Trail Balance Monthly'!A12,'Feb Bank'!$D$2:$D$251,"&gt;=0")</f>
        <v>0</v>
      </c>
      <c r="F12" s="21">
        <f>_xlfn.SUMIFS('Feb Bank'!$D$2:$D$251,'Feb Bank'!$G$2:$G$251,'Trail Balance Monthly'!A12,'Feb Bank'!$D$2:$D$251,"&lt;=0")</f>
        <v>0</v>
      </c>
      <c r="G12" s="22"/>
      <c r="H12" s="21">
        <f>_xlfn.SUMIFS('Mar Bank'!$D$2:$D$251,'Mar Bank'!$G$2:$G$251,'Trail Balance Monthly'!A12,'Mar Bank'!$D$2:$D$251,"&gt;=0")</f>
        <v>218</v>
      </c>
      <c r="I12" s="21">
        <f>_xlfn.SUMIFS('Mar Bank'!$D$2:$D$251,'Mar Bank'!$G$2:$G$251,'Trail Balance Monthly'!A12,'Mar Bank'!$D$2:$D$251,"&lt;=0")</f>
        <v>0</v>
      </c>
      <c r="J12" s="22"/>
      <c r="K12" s="21">
        <f>_xlfn.SUMIFS('Apr Bank'!$D$2:$D$251,'Apr Bank'!$G$2:$G$251,'Trail Balance Monthly'!A12,'Apr Bank'!$D$2:$D$251,"&gt;=0")</f>
        <v>78</v>
      </c>
      <c r="L12" s="21">
        <f>_xlfn.SUMIFS('Apr Bank'!$D$2:$D$251,'Apr Bank'!$G$2:$G$251,'Trail Balance Monthly'!A12,'Apr Bank'!$D$2:$D$251,"&lt;=0")</f>
        <v>-156</v>
      </c>
      <c r="M12" s="22"/>
      <c r="N12" s="21">
        <f>_xlfn.SUMIFS('May Bank'!$D$2:$D$251,'May Bank'!$G$2:$G$251,'Trail Balance Monthly'!A12,'May Bank'!$D$2:$D$251,"&gt;=0")</f>
        <v>0</v>
      </c>
      <c r="O12" s="21">
        <f>_xlfn.SUMIFS('May Bank'!$D$2:$D$251,'May Bank'!$G$2:$G$251,'Trail Balance Monthly'!A12,'May Bank'!$D$2:$D$251,"&lt;=0")</f>
        <v>0</v>
      </c>
      <c r="P12" s="23"/>
      <c r="Q12" s="24">
        <f>_xlfn.SUMIFS('Jun Bank'!$D$2:$D$251,'Jun Bank'!$G$2:$G$251,'Trail Balance Monthly'!A12,'Jun Bank'!$D$2:$D$251,"&gt;=0")</f>
        <v>0</v>
      </c>
      <c r="R12" s="21">
        <f>_xlfn.SUMIFS('Jun Bank'!$D$2:$D$251,'Jun Bank'!$G$2:$G$251,'Trail Balance Monthly'!A12,'Jun Bank'!$D$2:$D$251,"&lt;=0")</f>
        <v>0</v>
      </c>
      <c r="S12" s="23"/>
      <c r="T12" s="21">
        <f>_xlfn.SUMIFS('Jul Bank'!$D$2:$D$251,'Jul Bank'!$G$2:$G$251,'Trail Balance Monthly'!A12,'Jul Bank'!$D$2:$D$251,"&gt;=0")</f>
        <v>0</v>
      </c>
      <c r="U12" s="21">
        <f>_xlfn.SUMIFS('Jul Bank'!$D$2:$D$251,'Jul Bank'!$G$2:$G$251,'Trail Balance Monthly'!A12,'Jul Bank'!$D$2:$D$251,"&lt;=0")</f>
        <v>0</v>
      </c>
      <c r="V12" s="23"/>
      <c r="W12" s="21">
        <f>_xlfn.SUMIFS('Aug Bank'!$D$2:$D$251,'Aug Bank'!$G$2:$G$251,'Trail Balance Monthly'!A12,'Aug Bank'!$D$2:$D$251,"&gt;=0")</f>
        <v>0</v>
      </c>
      <c r="X12" s="21">
        <f>_xlfn.SUMIFS('Aug Bank'!$D$2:$D$251,'Aug Bank'!$G$2:$G$251,'Trail Balance Monthly'!A12,'Aug Bank'!$D$2:$D$251,"&lt;=0")</f>
        <v>0</v>
      </c>
      <c r="Y12" s="23"/>
      <c r="Z12" s="21">
        <f>_xlfn.SUMIFS('Sep Bank'!$D$2:$D$251,'Sep Bank'!$G$2:$G$251,'Trail Balance Monthly'!A12,'Sep Bank'!$D$2:$D$251,"&gt;=0")</f>
        <v>0</v>
      </c>
      <c r="AA12" s="21">
        <f>_xlfn.SUMIFS('Sep Bank'!$D$2:$D$251,'Sep Bank'!$G$2:$G$251,'Trail Balance Monthly'!A12,'Sep Bank'!$D$2:$D$251,"&lt;=0")</f>
        <v>0</v>
      </c>
      <c r="AB12" s="23"/>
      <c r="AC12" s="21">
        <f>_xlfn.SUMIFS('Oct Bank'!$D$2:$D$251,'Oct Bank'!$G$2:$G$251,'Trail Balance Monthly'!A12,'Oct Bank'!$D$2:$D$251,"&gt;=0")</f>
        <v>0</v>
      </c>
      <c r="AD12" s="21">
        <f>_xlfn.SUMIFS('Oct Bank'!$D$2:$D$251,'Oct Bank'!$G$2:$G$251,'Trail Balance Monthly'!A12,'Oct Bank'!$D$2:$D$251,"&lt;=0")</f>
        <v>0</v>
      </c>
      <c r="AE12" s="23"/>
      <c r="AF12" s="21">
        <f>_xlfn.SUMIFS('Nov Bank'!$D$2:$D$254,'Nov Bank'!$G$2:$G$254,'Trail Balance Monthly'!A12,'Nov Bank'!$D$2:$D$254,"&gt;=0")</f>
        <v>0</v>
      </c>
      <c r="AG12" s="21">
        <f>_xlfn.SUMIFS('Nov Bank'!$D$2:$D$254,'Nov Bank'!$G$2:$G$254,'Trail Balance Monthly'!A12,'Nov Bank'!$D$2:$D$254,"&lt;=0")</f>
        <v>0</v>
      </c>
      <c r="AH12" s="23"/>
      <c r="AI12" s="21">
        <f>_xlfn.SUMIFS('Dec Bank'!$D$2:$D$251,'Dec Bank'!$G$2:$G$251,'Trail Balance Monthly'!A12,'Dec Bank'!$D$2:$D$251,"&gt;=0")</f>
        <v>0</v>
      </c>
      <c r="AJ12" s="21">
        <f>_xlfn.SUMIFS('Dec Bank'!$D$2:$D$251,'Dec Bank'!$G$2:$G$251,'Trail Balance Monthly'!A12,'Dec Bank'!$D$2:$D$251,"&lt;=0")</f>
        <v>0</v>
      </c>
      <c r="AK12" s="22"/>
      <c r="AL12" s="25">
        <f t="shared" si="0"/>
        <v>296</v>
      </c>
      <c r="AM12" s="26">
        <f t="shared" si="1"/>
        <v>-156</v>
      </c>
      <c r="AN12" s="27">
        <f t="shared" si="2"/>
        <v>140</v>
      </c>
      <c r="AO12" s="15"/>
      <c r="AP12" s="194">
        <f>_xlfn.SUMIFS('Bank Statement 2016'!$D$2:$D$1103,'Bank Statement 2016'!$G$2:$G$1103,'Trail Balance Monthly'!A12,'Bank Statement 2016'!$D$2:$D$1103,"&gt;0")</f>
        <v>296</v>
      </c>
      <c r="AQ12" s="194">
        <f>_xlfn.SUMIFS('Bank Statement 2016'!$D$2:$D$1103,'Bank Statement 2016'!$G$2:$G$1103,'Trail Balance Monthly'!A12,'Bank Statement 2016'!$D$2:$D$1103,"&lt;0")</f>
        <v>-156</v>
      </c>
      <c r="AR12" s="194">
        <f t="shared" si="3"/>
        <v>140</v>
      </c>
      <c r="AS12" s="79"/>
    </row>
    <row r="13" spans="1:45" ht="15.75" customHeight="1">
      <c r="A13" s="18" t="s">
        <v>1684</v>
      </c>
      <c r="B13" s="21">
        <f>_xlfn.SUMIFS('Jan Bank'!$D$2:$D$251,'Jan Bank'!$G$2:$G$251,'Trail Balance Monthly'!A13,'Jan Bank'!$D$2:$D$251,"&gt;=0")</f>
        <v>0</v>
      </c>
      <c r="C13" s="21">
        <f>_xlfn.SUMIFS('Jan Bank'!$D$2:$D$251,'Jan Bank'!$G$2:$G$251,'Trail Balance Monthly'!A13,'Jan Bank'!$D$2:$D$251,"&lt;=0")</f>
        <v>0</v>
      </c>
      <c r="D13" s="22"/>
      <c r="E13" s="21">
        <f>_xlfn.SUMIFS('Feb Bank'!$D$2:$D$251,'Feb Bank'!$G$2:$G$251,'Trail Balance Monthly'!A13,'Feb Bank'!$D$2:$D$251,"&gt;=0")</f>
        <v>0</v>
      </c>
      <c r="F13" s="21">
        <f>_xlfn.SUMIFS('Feb Bank'!$D$2:$D$251,'Feb Bank'!$G$2:$G$251,'Trail Balance Monthly'!A13,'Feb Bank'!$D$2:$D$251,"&lt;=0")</f>
        <v>0</v>
      </c>
      <c r="G13" s="22"/>
      <c r="H13" s="21">
        <f>_xlfn.SUMIFS('Mar Bank'!$D$2:$D$251,'Mar Bank'!$G$2:$G$251,'Trail Balance Monthly'!A13,'Mar Bank'!$D$2:$D$251,"&gt;=0")</f>
        <v>0</v>
      </c>
      <c r="I13" s="21">
        <f>_xlfn.SUMIFS('Mar Bank'!$D$2:$D$251,'Mar Bank'!$G$2:$G$251,'Trail Balance Monthly'!A13,'Mar Bank'!$D$2:$D$251,"&lt;=0")</f>
        <v>0</v>
      </c>
      <c r="J13" s="22"/>
      <c r="K13" s="21">
        <f>_xlfn.SUMIFS('Apr Bank'!$D$2:$D$251,'Apr Bank'!$G$2:$G$251,'Trail Balance Monthly'!A13,'Apr Bank'!$D$2:$D$251,"&gt;=0")</f>
        <v>0</v>
      </c>
      <c r="L13" s="21">
        <f>_xlfn.SUMIFS('Apr Bank'!$D$2:$D$251,'Apr Bank'!$G$2:$G$251,'Trail Balance Monthly'!A13,'Apr Bank'!$D$2:$D$251,"&lt;=0")</f>
        <v>0</v>
      </c>
      <c r="M13" s="22"/>
      <c r="N13" s="21">
        <f>_xlfn.SUMIFS('May Bank'!$D$2:$D$251,'May Bank'!$G$2:$G$251,'Trail Balance Monthly'!A13,'May Bank'!$D$2:$D$251,"&gt;=0")</f>
        <v>3250</v>
      </c>
      <c r="O13" s="21">
        <f>_xlfn.SUMIFS('May Bank'!$D$2:$D$251,'May Bank'!$G$2:$G$251,'Trail Balance Monthly'!A13,'May Bank'!$D$2:$D$251,"&lt;=0")</f>
        <v>-60</v>
      </c>
      <c r="P13" s="23"/>
      <c r="Q13" s="24">
        <f>_xlfn.SUMIFS('Jun Bank'!$D$2:$D$251,'Jun Bank'!$G$2:$G$251,'Trail Balance Monthly'!A13,'Jun Bank'!$D$2:$D$251,"&gt;=0")</f>
        <v>0</v>
      </c>
      <c r="R13" s="21">
        <f>_xlfn.SUMIFS('Jun Bank'!$D$2:$D$251,'Jun Bank'!$G$2:$G$251,'Trail Balance Monthly'!A13,'Jun Bank'!$D$2:$D$251,"&lt;=0")</f>
        <v>-120</v>
      </c>
      <c r="S13" s="23"/>
      <c r="T13" s="21">
        <f>_xlfn.SUMIFS('Jul Bank'!$D$2:$D$251,'Jul Bank'!$G$2:$G$251,'Trail Balance Monthly'!A13,'Jul Bank'!$D$2:$D$251,"&gt;=0")</f>
        <v>0</v>
      </c>
      <c r="U13" s="21">
        <f>_xlfn.SUMIFS('Jul Bank'!$D$2:$D$251,'Jul Bank'!$G$2:$G$251,'Trail Balance Monthly'!A13,'Jul Bank'!$D$2:$D$251,"&lt;=0")</f>
        <v>-60</v>
      </c>
      <c r="V13" s="23"/>
      <c r="W13" s="21">
        <f>_xlfn.SUMIFS('Aug Bank'!$D$2:$D$251,'Aug Bank'!$G$2:$G$251,'Trail Balance Monthly'!A13,'Aug Bank'!$D$2:$D$251,"&gt;=0")</f>
        <v>0</v>
      </c>
      <c r="X13" s="21">
        <f>_xlfn.SUMIFS('Aug Bank'!$D$2:$D$251,'Aug Bank'!$G$2:$G$251,'Trail Balance Monthly'!A13,'Aug Bank'!$D$2:$D$251,"&lt;=0")</f>
        <v>-60</v>
      </c>
      <c r="Y13" s="23"/>
      <c r="Z13" s="21">
        <f>_xlfn.SUMIFS('Sep Bank'!$D$2:$D$251,'Sep Bank'!$G$2:$G$251,'Trail Balance Monthly'!A13,'Sep Bank'!$D$2:$D$251,"&gt;=0")</f>
        <v>0</v>
      </c>
      <c r="AA13" s="21">
        <f>_xlfn.SUMIFS('Sep Bank'!$D$2:$D$251,'Sep Bank'!$G$2:$G$251,'Trail Balance Monthly'!A13,'Sep Bank'!$D$2:$D$251,"&lt;=0")</f>
        <v>-300</v>
      </c>
      <c r="AB13" s="23"/>
      <c r="AC13" s="21">
        <f>_xlfn.SUMIFS('Oct Bank'!$D$2:$D$251,'Oct Bank'!$G$2:$G$251,'Trail Balance Monthly'!A13,'Oct Bank'!$D$2:$D$251,"&gt;=0")</f>
        <v>0</v>
      </c>
      <c r="AD13" s="21">
        <f>_xlfn.SUMIFS('Oct Bank'!$D$2:$D$251,'Oct Bank'!$G$2:$G$251,'Trail Balance Monthly'!A13,'Oct Bank'!$D$2:$D$251,"&lt;=0")</f>
        <v>0</v>
      </c>
      <c r="AE13" s="23"/>
      <c r="AF13" s="21">
        <f>_xlfn.SUMIFS('Nov Bank'!$D$2:$D$254,'Nov Bank'!$G$2:$G$254,'Trail Balance Monthly'!A13,'Nov Bank'!$D$2:$D$254,"&gt;=0")</f>
        <v>0</v>
      </c>
      <c r="AG13" s="21">
        <f>_xlfn.SUMIFS('Nov Bank'!$D$2:$D$254,'Nov Bank'!$G$2:$G$254,'Trail Balance Monthly'!A13,'Nov Bank'!$D$2:$D$254,"&lt;=0")</f>
        <v>-270</v>
      </c>
      <c r="AH13" s="23"/>
      <c r="AI13" s="21">
        <f>_xlfn.SUMIFS('Dec Bank'!$D$2:$D$251,'Dec Bank'!$G$2:$G$251,'Trail Balance Monthly'!A13,'Dec Bank'!$D$2:$D$251,"&gt;=0")</f>
        <v>0</v>
      </c>
      <c r="AJ13" s="21">
        <f>_xlfn.SUMIFS('Dec Bank'!$D$2:$D$251,'Dec Bank'!$G$2:$G$251,'Trail Balance Monthly'!A13,'Dec Bank'!$D$2:$D$251,"&lt;=0")</f>
        <v>-240</v>
      </c>
      <c r="AK13" s="22"/>
      <c r="AL13" s="25">
        <f t="shared" si="0"/>
        <v>3250</v>
      </c>
      <c r="AM13" s="26">
        <f t="shared" si="1"/>
        <v>-1110</v>
      </c>
      <c r="AN13" s="27">
        <f t="shared" si="2"/>
        <v>2140</v>
      </c>
      <c r="AO13" s="15"/>
      <c r="AP13" s="194">
        <f>_xlfn.SUMIFS('Bank Statement 2016'!$D$2:$D$1103,'Bank Statement 2016'!$G$2:$G$1103,'Trail Balance Monthly'!A13,'Bank Statement 2016'!$D$2:$D$1103,"&gt;0")</f>
        <v>3250</v>
      </c>
      <c r="AQ13" s="194">
        <f>_xlfn.SUMIFS('Bank Statement 2016'!$D$2:$D$1103,'Bank Statement 2016'!$G$2:$G$1103,'Trail Balance Monthly'!A13,'Bank Statement 2016'!$D$2:$D$1103,"&lt;0")</f>
        <v>-1110</v>
      </c>
      <c r="AR13" s="194">
        <f t="shared" si="3"/>
        <v>2140</v>
      </c>
      <c r="AS13" s="79"/>
    </row>
    <row r="14" spans="1:44" ht="15.75" customHeight="1">
      <c r="A14" s="18" t="s">
        <v>150</v>
      </c>
      <c r="B14" s="21">
        <f>_xlfn.SUMIFS('Jan Bank'!$D$2:$D$251,'Jan Bank'!$G$2:$G$251,'Trail Balance Monthly'!A14,'Jan Bank'!$D$2:$D$251,"&gt;=0")</f>
        <v>0</v>
      </c>
      <c r="C14" s="21">
        <f>_xlfn.SUMIFS('Jan Bank'!$D$2:$D$251,'Jan Bank'!$G$2:$G$251,'Trail Balance Monthly'!A14,'Jan Bank'!$D$2:$D$251,"&lt;=0")</f>
        <v>0</v>
      </c>
      <c r="D14" s="22"/>
      <c r="E14" s="21">
        <f>_xlfn.SUMIFS('Feb Bank'!$D$2:$D$251,'Feb Bank'!$G$2:$G$251,'Trail Balance Monthly'!A14,'Feb Bank'!$D$2:$D$251,"&gt;=0")</f>
        <v>0</v>
      </c>
      <c r="F14" s="21">
        <f>_xlfn.SUMIFS('Feb Bank'!$D$2:$D$251,'Feb Bank'!$G$2:$G$251,'Trail Balance Monthly'!A14,'Feb Bank'!$D$2:$D$251,"&lt;=0")</f>
        <v>0</v>
      </c>
      <c r="G14" s="22"/>
      <c r="H14" s="21">
        <f>_xlfn.SUMIFS('Mar Bank'!$D$2:$D$251,'Mar Bank'!$G$2:$G$251,'Trail Balance Monthly'!A14,'Mar Bank'!$D$2:$D$251,"&gt;=0")</f>
        <v>0</v>
      </c>
      <c r="I14" s="21">
        <f>_xlfn.SUMIFS('Mar Bank'!$D$2:$D$251,'Mar Bank'!$G$2:$G$251,'Trail Balance Monthly'!A14,'Mar Bank'!$D$2:$D$251,"&lt;=0")</f>
        <v>0</v>
      </c>
      <c r="J14" s="22"/>
      <c r="K14" s="21">
        <f>_xlfn.SUMIFS('Apr Bank'!$D$2:$D$251,'Apr Bank'!$G$2:$G$251,'Trail Balance Monthly'!A14,'Apr Bank'!$D$2:$D$251,"&gt;=0")</f>
        <v>0</v>
      </c>
      <c r="L14" s="21">
        <f>_xlfn.SUMIFS('Apr Bank'!$D$2:$D$251,'Apr Bank'!$G$2:$G$251,'Trail Balance Monthly'!A14,'Apr Bank'!$D$2:$D$251,"&lt;=0")</f>
        <v>0</v>
      </c>
      <c r="M14" s="22"/>
      <c r="N14" s="21">
        <f>_xlfn.SUMIFS('May Bank'!$D$2:$D$251,'May Bank'!$G$2:$G$251,'Trail Balance Monthly'!A14,'May Bank'!$D$2:$D$251,"&gt;=0")</f>
        <v>0</v>
      </c>
      <c r="O14" s="21">
        <f>_xlfn.SUMIFS('May Bank'!$D$2:$D$251,'May Bank'!$G$2:$G$251,'Trail Balance Monthly'!A14,'May Bank'!$D$2:$D$251,"&lt;=0")</f>
        <v>0</v>
      </c>
      <c r="P14" s="23"/>
      <c r="Q14" s="24">
        <f>_xlfn.SUMIFS('Jun Bank'!$D$2:$D$251,'Jun Bank'!$G$2:$G$251,'Trail Balance Monthly'!A14,'Jun Bank'!$D$2:$D$251,"&gt;=0")</f>
        <v>0</v>
      </c>
      <c r="R14" s="21">
        <f>_xlfn.SUMIFS('Jun Bank'!$D$2:$D$251,'Jun Bank'!$G$2:$G$251,'Trail Balance Monthly'!A14,'Jun Bank'!$D$2:$D$251,"&lt;=0")</f>
        <v>0</v>
      </c>
      <c r="S14" s="23"/>
      <c r="T14" s="21">
        <f>_xlfn.SUMIFS('Jul Bank'!$D$2:$D$251,'Jul Bank'!$G$2:$G$251,'Trail Balance Monthly'!A14,'Jul Bank'!$D$2:$D$251,"&gt;=0")</f>
        <v>0</v>
      </c>
      <c r="U14" s="21">
        <f>_xlfn.SUMIFS('Jul Bank'!$D$2:$D$251,'Jul Bank'!$G$2:$G$251,'Trail Balance Monthly'!A14,'Jul Bank'!$D$2:$D$251,"&lt;=0")</f>
        <v>0</v>
      </c>
      <c r="V14" s="23"/>
      <c r="W14" s="21">
        <f>_xlfn.SUMIFS('Aug Bank'!$D$2:$D$251,'Aug Bank'!$G$2:$G$251,'Trail Balance Monthly'!A14,'Aug Bank'!$D$2:$D$251,"&gt;=0")</f>
        <v>0</v>
      </c>
      <c r="X14" s="21">
        <f>_xlfn.SUMIFS('Aug Bank'!$D$2:$D$251,'Aug Bank'!$G$2:$G$251,'Trail Balance Monthly'!A14,'Aug Bank'!$D$2:$D$251,"&lt;=0")</f>
        <v>0</v>
      </c>
      <c r="Y14" s="23"/>
      <c r="Z14" s="21">
        <f>_xlfn.SUMIFS('Sep Bank'!$D$2:$D$251,'Sep Bank'!$G$2:$G$251,'Trail Balance Monthly'!A14,'Sep Bank'!$D$2:$D$251,"&gt;=0")</f>
        <v>0</v>
      </c>
      <c r="AA14" s="21">
        <f>_xlfn.SUMIFS('Sep Bank'!$D$2:$D$251,'Sep Bank'!$G$2:$G$251,'Trail Balance Monthly'!A14,'Sep Bank'!$D$2:$D$251,"&lt;=0")</f>
        <v>0</v>
      </c>
      <c r="AB14" s="23"/>
      <c r="AC14" s="21">
        <f>_xlfn.SUMIFS('Oct Bank'!$D$2:$D$251,'Oct Bank'!$G$2:$G$251,'Trail Balance Monthly'!A14,'Oct Bank'!$D$2:$D$251,"&gt;=0")</f>
        <v>0</v>
      </c>
      <c r="AD14" s="21">
        <f>_xlfn.SUMIFS('Oct Bank'!$D$2:$D$251,'Oct Bank'!$G$2:$G$251,'Trail Balance Monthly'!A14,'Oct Bank'!$D$2:$D$251,"&lt;=0")</f>
        <v>0</v>
      </c>
      <c r="AE14" s="23"/>
      <c r="AF14" s="21">
        <f>_xlfn.SUMIFS('Nov Bank'!$D$2:$D$254,'Nov Bank'!$G$2:$G$254,'Trail Balance Monthly'!A14,'Nov Bank'!$D$2:$D$254,"&gt;=0")</f>
        <v>0</v>
      </c>
      <c r="AG14" s="21">
        <f>_xlfn.SUMIFS('Nov Bank'!$D$2:$D$254,'Nov Bank'!$G$2:$G$254,'Trail Balance Monthly'!A14,'Nov Bank'!$D$2:$D$254,"&lt;=0")</f>
        <v>0</v>
      </c>
      <c r="AH14" s="23"/>
      <c r="AI14" s="21">
        <f>_xlfn.SUMIFS('Dec Bank'!$D$2:$D$251,'Dec Bank'!$G$2:$G$251,'Trail Balance Monthly'!A14,'Dec Bank'!$D$2:$D$251,"&gt;=0")</f>
        <v>0</v>
      </c>
      <c r="AJ14" s="21">
        <f>_xlfn.SUMIFS('Dec Bank'!$D$2:$D$251,'Dec Bank'!$G$2:$G$251,'Trail Balance Monthly'!A14,'Dec Bank'!$D$2:$D$251,"&lt;=0")</f>
        <v>0</v>
      </c>
      <c r="AK14" s="22"/>
      <c r="AL14" s="25">
        <f t="shared" si="0"/>
        <v>0</v>
      </c>
      <c r="AM14" s="26">
        <f t="shared" si="1"/>
        <v>0</v>
      </c>
      <c r="AN14" s="27">
        <f t="shared" si="2"/>
        <v>0</v>
      </c>
      <c r="AO14" s="15"/>
      <c r="AP14" s="194">
        <f>_xlfn.SUMIFS('Bank Statement 2016'!$D$2:$D$1103,'Bank Statement 2016'!$G$2:$G$1103,'Trail Balance Monthly'!A14,'Bank Statement 2016'!$D$2:$D$1103,"&gt;0")</f>
        <v>0</v>
      </c>
      <c r="AQ14" s="194">
        <f>_xlfn.SUMIFS('Bank Statement 2016'!$D$2:$D$1103,'Bank Statement 2016'!$G$2:$G$1103,'Trail Balance Monthly'!A14,'Bank Statement 2016'!$D$2:$D$1103,"&lt;0")</f>
        <v>0</v>
      </c>
      <c r="AR14" s="194">
        <f t="shared" si="3"/>
        <v>0</v>
      </c>
    </row>
    <row r="15" spans="1:45" ht="15.75" customHeight="1">
      <c r="A15" s="18" t="s">
        <v>1686</v>
      </c>
      <c r="B15" s="21">
        <f>_xlfn.SUMIFS('Jan Bank'!$D$2:$D$251,'Jan Bank'!$G$2:$G$251,'Trail Balance Monthly'!A15,'Jan Bank'!$D$2:$D$251,"&gt;=0")</f>
        <v>0</v>
      </c>
      <c r="C15" s="21">
        <f>_xlfn.SUMIFS('Jan Bank'!$D$2:$D$251,'Jan Bank'!$G$2:$G$251,'Trail Balance Monthly'!A15,'Jan Bank'!$D$2:$D$251,"&lt;=0")</f>
        <v>0</v>
      </c>
      <c r="D15" s="22"/>
      <c r="E15" s="21">
        <f>_xlfn.SUMIFS('Feb Bank'!$D$2:$D$251,'Feb Bank'!$G$2:$G$251,'Trail Balance Monthly'!A15,'Feb Bank'!$D$2:$D$251,"&gt;=0")</f>
        <v>0</v>
      </c>
      <c r="F15" s="21">
        <f>_xlfn.SUMIFS('Feb Bank'!$D$2:$D$251,'Feb Bank'!$G$2:$G$251,'Trail Balance Monthly'!A15,'Feb Bank'!$D$2:$D$251,"&lt;=0")</f>
        <v>0</v>
      </c>
      <c r="G15" s="22"/>
      <c r="H15" s="21">
        <f>_xlfn.SUMIFS('Mar Bank'!$D$2:$D$251,'Mar Bank'!$G$2:$G$251,'Trail Balance Monthly'!A15,'Mar Bank'!$D$2:$D$251,"&gt;=0")</f>
        <v>0</v>
      </c>
      <c r="I15" s="21">
        <f>_xlfn.SUMIFS('Mar Bank'!$D$2:$D$251,'Mar Bank'!$G$2:$G$251,'Trail Balance Monthly'!A15,'Mar Bank'!$D$2:$D$251,"&lt;=0")</f>
        <v>0</v>
      </c>
      <c r="J15" s="22"/>
      <c r="K15" s="21">
        <f>_xlfn.SUMIFS('Apr Bank'!$D$2:$D$251,'Apr Bank'!$G$2:$G$251,'Trail Balance Monthly'!A15,'Apr Bank'!$D$2:$D$251,"&gt;=0")</f>
        <v>0</v>
      </c>
      <c r="L15" s="21">
        <f>_xlfn.SUMIFS('Apr Bank'!$D$2:$D$251,'Apr Bank'!$G$2:$G$251,'Trail Balance Monthly'!A15,'Apr Bank'!$D$2:$D$251,"&lt;=0")</f>
        <v>0</v>
      </c>
      <c r="M15" s="22"/>
      <c r="N15" s="21">
        <f>_xlfn.SUMIFS('May Bank'!$D$2:$D$251,'May Bank'!$G$2:$G$251,'Trail Balance Monthly'!A15,'May Bank'!$D$2:$D$251,"&gt;=0")</f>
        <v>0</v>
      </c>
      <c r="O15" s="21">
        <f>_xlfn.SUMIFS('May Bank'!$D$2:$D$251,'May Bank'!$G$2:$G$251,'Trail Balance Monthly'!A15,'May Bank'!$D$2:$D$251,"&lt;=0")</f>
        <v>0</v>
      </c>
      <c r="P15" s="23"/>
      <c r="Q15" s="24">
        <f>_xlfn.SUMIFS('Jun Bank'!$D$2:$D$251,'Jun Bank'!$G$2:$G$251,'Trail Balance Monthly'!A15,'Jun Bank'!$D$2:$D$251,"&gt;=0")</f>
        <v>0</v>
      </c>
      <c r="R15" s="21">
        <f>_xlfn.SUMIFS('Jun Bank'!$D$2:$D$251,'Jun Bank'!$G$2:$G$251,'Trail Balance Monthly'!A15,'Jun Bank'!$D$2:$D$251,"&lt;=0")</f>
        <v>0</v>
      </c>
      <c r="S15" s="23"/>
      <c r="T15" s="21">
        <f>_xlfn.SUMIFS('Jul Bank'!$D$2:$D$251,'Jul Bank'!$G$2:$G$251,'Trail Balance Monthly'!A15,'Jul Bank'!$D$2:$D$251,"&gt;=0")</f>
        <v>0</v>
      </c>
      <c r="U15" s="21">
        <f>_xlfn.SUMIFS('Jul Bank'!$D$2:$D$251,'Jul Bank'!$G$2:$G$251,'Trail Balance Monthly'!A15,'Jul Bank'!$D$2:$D$251,"&lt;=0")</f>
        <v>0</v>
      </c>
      <c r="V15" s="23"/>
      <c r="W15" s="21">
        <f>_xlfn.SUMIFS('Aug Bank'!$D$2:$D$251,'Aug Bank'!$G$2:$G$251,'Trail Balance Monthly'!A15,'Aug Bank'!$D$2:$D$251,"&gt;=0")</f>
        <v>0</v>
      </c>
      <c r="X15" s="21">
        <f>_xlfn.SUMIFS('Aug Bank'!$D$2:$D$251,'Aug Bank'!$G$2:$G$251,'Trail Balance Monthly'!A15,'Aug Bank'!$D$2:$D$251,"&lt;=0")</f>
        <v>0</v>
      </c>
      <c r="Y15" s="23"/>
      <c r="Z15" s="21">
        <f>_xlfn.SUMIFS('Sep Bank'!$D$2:$D$251,'Sep Bank'!$G$2:$G$251,'Trail Balance Monthly'!A15,'Sep Bank'!$D$2:$D$251,"&gt;=0")</f>
        <v>0</v>
      </c>
      <c r="AA15" s="21">
        <f>_xlfn.SUMIFS('Sep Bank'!$D$2:$D$251,'Sep Bank'!$G$2:$G$251,'Trail Balance Monthly'!A15,'Sep Bank'!$D$2:$D$251,"&lt;=0")</f>
        <v>0</v>
      </c>
      <c r="AB15" s="23"/>
      <c r="AC15" s="21">
        <f>_xlfn.SUMIFS('Oct Bank'!$D$2:$D$251,'Oct Bank'!$G$2:$G$251,'Trail Balance Monthly'!A15,'Oct Bank'!$D$2:$D$251,"&gt;=0")</f>
        <v>0</v>
      </c>
      <c r="AD15" s="21">
        <f>_xlfn.SUMIFS('Oct Bank'!$D$2:$D$251,'Oct Bank'!$G$2:$G$251,'Trail Balance Monthly'!A15,'Oct Bank'!$D$2:$D$251,"&lt;=0")</f>
        <v>0</v>
      </c>
      <c r="AE15" s="23"/>
      <c r="AF15" s="21">
        <f>_xlfn.SUMIFS('Nov Bank'!$D$2:$D$254,'Nov Bank'!$G$2:$G$254,'Trail Balance Monthly'!A15,'Nov Bank'!$D$2:$D$254,"&gt;=0")</f>
        <v>180</v>
      </c>
      <c r="AG15" s="21">
        <f>_xlfn.SUMIFS('Nov Bank'!$D$2:$D$254,'Nov Bank'!$G$2:$G$254,'Trail Balance Monthly'!A15,'Nov Bank'!$D$2:$D$254,"&lt;=0")</f>
        <v>0</v>
      </c>
      <c r="AH15" s="23"/>
      <c r="AI15" s="21">
        <f>_xlfn.SUMIFS('Dec Bank'!$D$2:$D$251,'Dec Bank'!$G$2:$G$251,'Trail Balance Monthly'!A15,'Dec Bank'!$D$2:$D$251,"&gt;=0")</f>
        <v>0</v>
      </c>
      <c r="AJ15" s="21">
        <f>_xlfn.SUMIFS('Dec Bank'!$D$2:$D$251,'Dec Bank'!$G$2:$G$251,'Trail Balance Monthly'!A15,'Dec Bank'!$D$2:$D$251,"&lt;=0")</f>
        <v>0</v>
      </c>
      <c r="AK15" s="22"/>
      <c r="AL15" s="25">
        <f t="shared" si="0"/>
        <v>180</v>
      </c>
      <c r="AM15" s="26">
        <f t="shared" si="1"/>
        <v>0</v>
      </c>
      <c r="AN15" s="27">
        <f t="shared" si="2"/>
        <v>180</v>
      </c>
      <c r="AO15" s="15"/>
      <c r="AP15" s="194">
        <f>_xlfn.SUMIFS('Bank Statement 2016'!$D$2:$D$1103,'Bank Statement 2016'!$G$2:$G$1103,'Trail Balance Monthly'!A15,'Bank Statement 2016'!$D$2:$D$1103,"&gt;0")</f>
        <v>180</v>
      </c>
      <c r="AQ15" s="194">
        <f>_xlfn.SUMIFS('Bank Statement 2016'!$D$2:$D$1103,'Bank Statement 2016'!$G$2:$G$1103,'Trail Balance Monthly'!A15,'Bank Statement 2016'!$D$2:$D$1103,"&lt;0")</f>
        <v>0</v>
      </c>
      <c r="AR15" s="194">
        <f t="shared" si="3"/>
        <v>180</v>
      </c>
      <c r="AS15" s="79"/>
    </row>
    <row r="16" spans="1:44" ht="15.75" customHeight="1">
      <c r="A16" s="19" t="s">
        <v>1867</v>
      </c>
      <c r="B16" s="21">
        <f>_xlfn.SUMIFS('Jan Bank'!$D$2:$D$251,'Jan Bank'!$G$2:$G$251,'Trail Balance Monthly'!A16,'Jan Bank'!$D$2:$D$251,"&gt;=0")</f>
        <v>0</v>
      </c>
      <c r="C16" s="21">
        <f>_xlfn.SUMIFS('Jan Bank'!$D$2:$D$251,'Jan Bank'!$G$2:$G$251,'Trail Balance Monthly'!A16,'Jan Bank'!$D$2:$D$251,"&lt;=0")</f>
        <v>0</v>
      </c>
      <c r="D16" s="22"/>
      <c r="E16" s="21">
        <f>_xlfn.SUMIFS('Feb Bank'!$D$2:$D$251,'Feb Bank'!$G$2:$G$251,'Trail Balance Monthly'!A16,'Feb Bank'!$D$2:$D$251,"&gt;=0")</f>
        <v>0</v>
      </c>
      <c r="F16" s="21">
        <f>_xlfn.SUMIFS('Feb Bank'!$D$2:$D$251,'Feb Bank'!$G$2:$G$251,'Trail Balance Monthly'!A16,'Feb Bank'!$D$2:$D$251,"&lt;=0")</f>
        <v>0</v>
      </c>
      <c r="G16" s="22"/>
      <c r="H16" s="21">
        <f>_xlfn.SUMIFS('Mar Bank'!$D$2:$D$251,'Mar Bank'!$G$2:$G$251,'Trail Balance Monthly'!A16,'Mar Bank'!$D$2:$D$251,"&gt;=0")</f>
        <v>0</v>
      </c>
      <c r="I16" s="21">
        <f>_xlfn.SUMIFS('Mar Bank'!$D$2:$D$251,'Mar Bank'!$G$2:$G$251,'Trail Balance Monthly'!A16,'Mar Bank'!$D$2:$D$251,"&lt;=0")</f>
        <v>0</v>
      </c>
      <c r="J16" s="22"/>
      <c r="K16" s="21">
        <f>_xlfn.SUMIFS('Apr Bank'!$D$2:$D$251,'Apr Bank'!$G$2:$G$251,'Trail Balance Monthly'!A16,'Apr Bank'!$D$2:$D$251,"&gt;=0")</f>
        <v>0</v>
      </c>
      <c r="L16" s="21">
        <f>_xlfn.SUMIFS('Apr Bank'!$D$2:$D$251,'Apr Bank'!$G$2:$G$251,'Trail Balance Monthly'!A16,'Apr Bank'!$D$2:$D$251,"&lt;=0")</f>
        <v>0</v>
      </c>
      <c r="M16" s="22"/>
      <c r="N16" s="21">
        <f>_xlfn.SUMIFS('May Bank'!$D$2:$D$251,'May Bank'!$G$2:$G$251,'Trail Balance Monthly'!A16,'May Bank'!$D$2:$D$251,"&gt;=0")</f>
        <v>0</v>
      </c>
      <c r="O16" s="21">
        <f>_xlfn.SUMIFS('May Bank'!$D$2:$D$251,'May Bank'!$G$2:$G$251,'Trail Balance Monthly'!A16,'May Bank'!$D$2:$D$251,"&lt;=0")</f>
        <v>0</v>
      </c>
      <c r="P16" s="23"/>
      <c r="Q16" s="24">
        <f>_xlfn.SUMIFS('Jun Bank'!$D$2:$D$251,'Jun Bank'!$G$2:$G$251,'Trail Balance Monthly'!A16,'Jun Bank'!$D$2:$D$251,"&gt;=0")</f>
        <v>0</v>
      </c>
      <c r="R16" s="21">
        <f>_xlfn.SUMIFS('Jun Bank'!$D$2:$D$251,'Jun Bank'!$G$2:$G$251,'Trail Balance Monthly'!A16,'Jun Bank'!$D$2:$D$251,"&lt;=0")</f>
        <v>0</v>
      </c>
      <c r="S16" s="23"/>
      <c r="T16" s="21">
        <f>_xlfn.SUMIFS('Jul Bank'!$D$2:$D$251,'Jul Bank'!$G$2:$G$251,'Trail Balance Monthly'!A16,'Jul Bank'!$D$2:$D$251,"&gt;=0")</f>
        <v>0</v>
      </c>
      <c r="U16" s="21">
        <f>_xlfn.SUMIFS('Jul Bank'!$D$2:$D$251,'Jul Bank'!$G$2:$G$251,'Trail Balance Monthly'!A16,'Jul Bank'!$D$2:$D$251,"&lt;=0")</f>
        <v>0</v>
      </c>
      <c r="V16" s="23"/>
      <c r="W16" s="21">
        <f>_xlfn.SUMIFS('Aug Bank'!$D$2:$D$251,'Aug Bank'!$G$2:$G$251,'Trail Balance Monthly'!A16,'Aug Bank'!$D$2:$D$251,"&gt;=0")</f>
        <v>0</v>
      </c>
      <c r="X16" s="21">
        <f>_xlfn.SUMIFS('Aug Bank'!$D$2:$D$251,'Aug Bank'!$G$2:$G$251,'Trail Balance Monthly'!A16,'Aug Bank'!$D$2:$D$251,"&lt;=0")</f>
        <v>0</v>
      </c>
      <c r="Y16" s="23"/>
      <c r="Z16" s="21">
        <f>_xlfn.SUMIFS('Sep Bank'!$D$2:$D$251,'Sep Bank'!$G$2:$G$251,'Trail Balance Monthly'!A16,'Sep Bank'!$D$2:$D$251,"&gt;=0")</f>
        <v>0</v>
      </c>
      <c r="AA16" s="21">
        <f>_xlfn.SUMIFS('Sep Bank'!$D$2:$D$251,'Sep Bank'!$G$2:$G$251,'Trail Balance Monthly'!A16,'Sep Bank'!$D$2:$D$251,"&lt;=0")</f>
        <v>0</v>
      </c>
      <c r="AB16" s="23"/>
      <c r="AC16" s="21">
        <f>_xlfn.SUMIFS('Oct Bank'!$D$2:$D$251,'Oct Bank'!$G$2:$G$251,'Trail Balance Monthly'!A16,'Oct Bank'!$D$2:$D$251,"&gt;=0")</f>
        <v>0</v>
      </c>
      <c r="AD16" s="21">
        <f>_xlfn.SUMIFS('Oct Bank'!$D$2:$D$251,'Oct Bank'!$G$2:$G$251,'Trail Balance Monthly'!A16,'Oct Bank'!$D$2:$D$251,"&lt;=0")</f>
        <v>0</v>
      </c>
      <c r="AE16" s="23"/>
      <c r="AF16" s="21">
        <f>_xlfn.SUMIFS('Nov Bank'!$D$2:$D$254,'Nov Bank'!$G$2:$G$254,'Trail Balance Monthly'!A16,'Nov Bank'!$D$2:$D$254,"&gt;=0")</f>
        <v>0</v>
      </c>
      <c r="AG16" s="21">
        <f>_xlfn.SUMIFS('Nov Bank'!$D$2:$D$254,'Nov Bank'!$G$2:$G$254,'Trail Balance Monthly'!A16,'Nov Bank'!$D$2:$D$254,"&lt;=0")</f>
        <v>0</v>
      </c>
      <c r="AH16" s="23"/>
      <c r="AI16" s="21">
        <f>_xlfn.SUMIFS('Dec Bank'!$D$2:$D$251,'Dec Bank'!$G$2:$G$251,'Trail Balance Monthly'!A16,'Dec Bank'!$D$2:$D$251,"&gt;=0")</f>
        <v>0</v>
      </c>
      <c r="AJ16" s="21">
        <f>_xlfn.SUMIFS('Dec Bank'!$D$2:$D$251,'Dec Bank'!$G$2:$G$251,'Trail Balance Monthly'!A16,'Dec Bank'!$D$2:$D$251,"&lt;=0")</f>
        <v>0</v>
      </c>
      <c r="AK16" s="22"/>
      <c r="AL16" s="25">
        <f t="shared" si="0"/>
        <v>0</v>
      </c>
      <c r="AM16" s="26">
        <f t="shared" si="1"/>
        <v>0</v>
      </c>
      <c r="AN16" s="27">
        <f t="shared" si="2"/>
        <v>0</v>
      </c>
      <c r="AO16" s="15"/>
      <c r="AP16" s="194">
        <f>_xlfn.SUMIFS('Bank Statement 2016'!$D$2:$D$1103,'Bank Statement 2016'!$G$2:$G$1103,'Trail Balance Monthly'!A16,'Bank Statement 2016'!$D$2:$D$1103,"&gt;0")</f>
        <v>0</v>
      </c>
      <c r="AQ16" s="194">
        <f>_xlfn.SUMIFS('Bank Statement 2016'!$D$2:$D$1103,'Bank Statement 2016'!$G$2:$G$1103,'Trail Balance Monthly'!A16,'Bank Statement 2016'!$D$2:$D$1103,"&lt;0")</f>
        <v>0</v>
      </c>
      <c r="AR16" s="194">
        <f t="shared" si="3"/>
        <v>0</v>
      </c>
    </row>
    <row r="17" spans="1:45" ht="15.75" customHeight="1">
      <c r="A17" s="18" t="s">
        <v>4</v>
      </c>
      <c r="B17" s="21">
        <f>_xlfn.SUMIFS('Jan Bank'!$D$2:$D$251,'Jan Bank'!$G$2:$G$251,'Trail Balance Monthly'!A17,'Jan Bank'!$D$2:$D$251,"&gt;=0")</f>
        <v>0</v>
      </c>
      <c r="C17" s="21">
        <f>_xlfn.SUMIFS('Jan Bank'!$D$2:$D$251,'Jan Bank'!$G$2:$G$251,'Trail Balance Monthly'!A17,'Jan Bank'!$D$2:$D$251,"&lt;=0")</f>
        <v>0</v>
      </c>
      <c r="D17" s="22"/>
      <c r="E17" s="21">
        <f>_xlfn.SUMIFS('Feb Bank'!$D$2:$D$251,'Feb Bank'!$G$2:$G$251,'Trail Balance Monthly'!A17,'Feb Bank'!$D$2:$D$251,"&gt;=0")</f>
        <v>0</v>
      </c>
      <c r="F17" s="21">
        <f>_xlfn.SUMIFS('Feb Bank'!$D$2:$D$251,'Feb Bank'!$G$2:$G$251,'Trail Balance Monthly'!A17,'Feb Bank'!$D$2:$D$251,"&lt;=0")</f>
        <v>-427.98</v>
      </c>
      <c r="G17" s="22"/>
      <c r="H17" s="21">
        <f>_xlfn.SUMIFS('Mar Bank'!$D$2:$D$251,'Mar Bank'!$G$2:$G$251,'Trail Balance Monthly'!A17,'Mar Bank'!$D$2:$D$251,"&gt;=0")</f>
        <v>0</v>
      </c>
      <c r="I17" s="21">
        <f>_xlfn.SUMIFS('Mar Bank'!$D$2:$D$251,'Mar Bank'!$G$2:$G$251,'Trail Balance Monthly'!A17,'Mar Bank'!$D$2:$D$251,"&lt;=0")</f>
        <v>0</v>
      </c>
      <c r="J17" s="22"/>
      <c r="K17" s="21">
        <f>_xlfn.SUMIFS('Apr Bank'!$D$2:$D$251,'Apr Bank'!$G$2:$G$251,'Trail Balance Monthly'!A17,'Apr Bank'!$D$2:$D$251,"&gt;=0")</f>
        <v>125</v>
      </c>
      <c r="L17" s="21">
        <f>_xlfn.SUMIFS('Apr Bank'!$D$2:$D$251,'Apr Bank'!$G$2:$G$251,'Trail Balance Monthly'!A17,'Apr Bank'!$D$2:$D$251,"&lt;=0")</f>
        <v>-670</v>
      </c>
      <c r="M17" s="22"/>
      <c r="N17" s="21">
        <f>_xlfn.SUMIFS('May Bank'!$D$2:$D$251,'May Bank'!$G$2:$G$251,'Trail Balance Monthly'!A17,'May Bank'!$D$2:$D$251,"&gt;=0")</f>
        <v>250</v>
      </c>
      <c r="O17" s="21">
        <f>_xlfn.SUMIFS('May Bank'!$D$2:$D$251,'May Bank'!$G$2:$G$251,'Trail Balance Monthly'!A17,'May Bank'!$D$2:$D$251,"&lt;=0")</f>
        <v>0</v>
      </c>
      <c r="P17" s="23"/>
      <c r="Q17" s="24">
        <f>_xlfn.SUMIFS('Jun Bank'!$D$2:$D$251,'Jun Bank'!$G$2:$G$251,'Trail Balance Monthly'!A17,'Jun Bank'!$D$2:$D$251,"&gt;=0")</f>
        <v>0</v>
      </c>
      <c r="R17" s="21">
        <f>_xlfn.SUMIFS('Jun Bank'!$D$2:$D$251,'Jun Bank'!$G$2:$G$251,'Trail Balance Monthly'!A17,'Jun Bank'!$D$2:$D$251,"&lt;=0")</f>
        <v>-450</v>
      </c>
      <c r="S17" s="23"/>
      <c r="T17" s="21">
        <f>_xlfn.SUMIFS('Jul Bank'!$D$2:$D$251,'Jul Bank'!$G$2:$G$251,'Trail Balance Monthly'!A17,'Jul Bank'!$D$2:$D$251,"&gt;=0")</f>
        <v>0</v>
      </c>
      <c r="U17" s="21">
        <f>_xlfn.SUMIFS('Jul Bank'!$D$2:$D$251,'Jul Bank'!$G$2:$G$251,'Trail Balance Monthly'!A17,'Jul Bank'!$D$2:$D$251,"&lt;=0")</f>
        <v>-480</v>
      </c>
      <c r="V17" s="23"/>
      <c r="W17" s="21">
        <f>_xlfn.SUMIFS('Aug Bank'!$D$2:$D$251,'Aug Bank'!$G$2:$G$251,'Trail Balance Monthly'!A17,'Aug Bank'!$D$2:$D$251,"&gt;=0")</f>
        <v>0</v>
      </c>
      <c r="X17" s="21">
        <f>_xlfn.SUMIFS('Aug Bank'!$D$2:$D$251,'Aug Bank'!$G$2:$G$251,'Trail Balance Monthly'!A17,'Aug Bank'!$D$2:$D$251,"&lt;=0")</f>
        <v>-300</v>
      </c>
      <c r="Y17" s="23"/>
      <c r="Z17" s="21">
        <f>_xlfn.SUMIFS('Sep Bank'!$D$2:$D$251,'Sep Bank'!$G$2:$G$251,'Trail Balance Monthly'!A17,'Sep Bank'!$D$2:$D$251,"&gt;=0")</f>
        <v>0</v>
      </c>
      <c r="AA17" s="21">
        <f>_xlfn.SUMIFS('Sep Bank'!$D$2:$D$251,'Sep Bank'!$G$2:$G$251,'Trail Balance Monthly'!A17,'Sep Bank'!$D$2:$D$251,"&lt;=0")</f>
        <v>-100</v>
      </c>
      <c r="AB17" s="23"/>
      <c r="AC17" s="21">
        <f>_xlfn.SUMIFS('Oct Bank'!$D$2:$D$251,'Oct Bank'!$G$2:$G$251,'Trail Balance Monthly'!A17,'Oct Bank'!$D$2:$D$251,"&gt;=0")</f>
        <v>240</v>
      </c>
      <c r="AD17" s="21">
        <f>_xlfn.SUMIFS('Oct Bank'!$D$2:$D$251,'Oct Bank'!$G$2:$G$251,'Trail Balance Monthly'!A17,'Oct Bank'!$D$2:$D$251,"&lt;=0")</f>
        <v>-540</v>
      </c>
      <c r="AE17" s="23"/>
      <c r="AF17" s="21">
        <f>_xlfn.SUMIFS('Nov Bank'!$D$2:$D$254,'Nov Bank'!$G$2:$G$254,'Trail Balance Monthly'!A17,'Nov Bank'!$D$2:$D$254,"&gt;=0")</f>
        <v>0</v>
      </c>
      <c r="AG17" s="21">
        <f>_xlfn.SUMIFS('Nov Bank'!$D$2:$D$254,'Nov Bank'!$G$2:$G$254,'Trail Balance Monthly'!A17,'Nov Bank'!$D$2:$D$254,"&lt;=0")</f>
        <v>-240</v>
      </c>
      <c r="AH17" s="23"/>
      <c r="AI17" s="21">
        <f>_xlfn.SUMIFS('Dec Bank'!$D$2:$D$251,'Dec Bank'!$G$2:$G$251,'Trail Balance Monthly'!A17,'Dec Bank'!$D$2:$D$251,"&gt;=0")</f>
        <v>0</v>
      </c>
      <c r="AJ17" s="21">
        <f>_xlfn.SUMIFS('Dec Bank'!$D$2:$D$251,'Dec Bank'!$G$2:$G$251,'Trail Balance Monthly'!A17,'Dec Bank'!$D$2:$D$251,"&lt;=0")</f>
        <v>-420</v>
      </c>
      <c r="AK17" s="22"/>
      <c r="AL17" s="25">
        <f t="shared" si="0"/>
        <v>615</v>
      </c>
      <c r="AM17" s="26">
        <f t="shared" si="1"/>
        <v>-3627.98</v>
      </c>
      <c r="AN17" s="27">
        <f t="shared" si="2"/>
        <v>-3012.98</v>
      </c>
      <c r="AO17" s="15"/>
      <c r="AP17" s="194">
        <f>_xlfn.SUMIFS('Bank Statement 2016'!$D$2:$D$1103,'Bank Statement 2016'!$G$2:$G$1103,'Trail Balance Monthly'!A17,'Bank Statement 2016'!$D$2:$D$1103,"&gt;0")</f>
        <v>615</v>
      </c>
      <c r="AQ17" s="194">
        <f>_xlfn.SUMIFS('Bank Statement 2016'!$D$2:$D$1103,'Bank Statement 2016'!$G$2:$G$1103,'Trail Balance Monthly'!A17,'Bank Statement 2016'!$D$2:$D$1103,"&lt;0")</f>
        <v>-3627.98</v>
      </c>
      <c r="AR17" s="194">
        <f t="shared" si="3"/>
        <v>-3012.98</v>
      </c>
      <c r="AS17" s="79"/>
    </row>
    <row r="18" spans="1:44" ht="15.75" customHeight="1">
      <c r="A18" s="18" t="s">
        <v>967</v>
      </c>
      <c r="B18" s="21">
        <f>_xlfn.SUMIFS('Jan Bank'!$D$2:$D$251,'Jan Bank'!$G$2:$G$251,'Trail Balance Monthly'!A18,'Jan Bank'!$D$2:$D$251,"&gt;=0")</f>
        <v>0</v>
      </c>
      <c r="C18" s="21">
        <f>_xlfn.SUMIFS('Jan Bank'!$D$2:$D$251,'Jan Bank'!$G$2:$G$251,'Trail Balance Monthly'!A18,'Jan Bank'!$D$2:$D$251,"&lt;=0")</f>
        <v>0</v>
      </c>
      <c r="D18" s="22"/>
      <c r="E18" s="21">
        <f>_xlfn.SUMIFS('Feb Bank'!$D$2:$D$251,'Feb Bank'!$G$2:$G$251,'Trail Balance Monthly'!A18,'Feb Bank'!$D$2:$D$251,"&gt;=0")</f>
        <v>0</v>
      </c>
      <c r="F18" s="21">
        <f>_xlfn.SUMIFS('Feb Bank'!$D$2:$D$251,'Feb Bank'!$G$2:$G$251,'Trail Balance Monthly'!A18,'Feb Bank'!$D$2:$D$251,"&lt;=0")</f>
        <v>0</v>
      </c>
      <c r="G18" s="22"/>
      <c r="H18" s="21">
        <f>_xlfn.SUMIFS('Mar Bank'!$D$2:$D$251,'Mar Bank'!$G$2:$G$251,'Trail Balance Monthly'!A18,'Mar Bank'!$D$2:$D$251,"&gt;=0")</f>
        <v>0</v>
      </c>
      <c r="I18" s="21">
        <f>_xlfn.SUMIFS('Mar Bank'!$D$2:$D$251,'Mar Bank'!$G$2:$G$251,'Trail Balance Monthly'!A18,'Mar Bank'!$D$2:$D$251,"&lt;=0")</f>
        <v>0</v>
      </c>
      <c r="J18" s="22"/>
      <c r="K18" s="21">
        <f>_xlfn.SUMIFS('Apr Bank'!$D$2:$D$251,'Apr Bank'!$G$2:$G$251,'Trail Balance Monthly'!A18,'Apr Bank'!$D$2:$D$251,"&gt;=0")</f>
        <v>0</v>
      </c>
      <c r="L18" s="21">
        <f>_xlfn.SUMIFS('Apr Bank'!$D$2:$D$251,'Apr Bank'!$G$2:$G$251,'Trail Balance Monthly'!A18,'Apr Bank'!$D$2:$D$251,"&lt;=0")</f>
        <v>0</v>
      </c>
      <c r="M18" s="22"/>
      <c r="N18" s="21">
        <f>_xlfn.SUMIFS('May Bank'!$D$2:$D$251,'May Bank'!$G$2:$G$251,'Trail Balance Monthly'!A18,'May Bank'!$D$2:$D$251,"&gt;=0")</f>
        <v>0</v>
      </c>
      <c r="O18" s="21">
        <f>_xlfn.SUMIFS('May Bank'!$D$2:$D$251,'May Bank'!$G$2:$G$251,'Trail Balance Monthly'!A18,'May Bank'!$D$2:$D$251,"&lt;=0")</f>
        <v>0</v>
      </c>
      <c r="P18" s="23"/>
      <c r="Q18" s="24">
        <f>_xlfn.SUMIFS('Jun Bank'!$D$2:$D$251,'Jun Bank'!$G$2:$G$251,'Trail Balance Monthly'!A18,'Jun Bank'!$D$2:$D$251,"&gt;=0")</f>
        <v>0</v>
      </c>
      <c r="R18" s="21">
        <f>_xlfn.SUMIFS('Jun Bank'!$D$2:$D$251,'Jun Bank'!$G$2:$G$251,'Trail Balance Monthly'!A18,'Jun Bank'!$D$2:$D$251,"&lt;=0")</f>
        <v>0</v>
      </c>
      <c r="S18" s="23"/>
      <c r="T18" s="21">
        <f>_xlfn.SUMIFS('Jul Bank'!$D$2:$D$251,'Jul Bank'!$G$2:$G$251,'Trail Balance Monthly'!A18,'Jul Bank'!$D$2:$D$251,"&gt;=0")</f>
        <v>0</v>
      </c>
      <c r="U18" s="21">
        <f>_xlfn.SUMIFS('Jul Bank'!$D$2:$D$251,'Jul Bank'!$G$2:$G$251,'Trail Balance Monthly'!A18,'Jul Bank'!$D$2:$D$251,"&lt;=0")</f>
        <v>0</v>
      </c>
      <c r="V18" s="23"/>
      <c r="W18" s="21">
        <f>_xlfn.SUMIFS('Aug Bank'!$D$2:$D$251,'Aug Bank'!$G$2:$G$251,'Trail Balance Monthly'!A18,'Aug Bank'!$D$2:$D$251,"&gt;=0")</f>
        <v>0</v>
      </c>
      <c r="X18" s="21">
        <f>_xlfn.SUMIFS('Aug Bank'!$D$2:$D$251,'Aug Bank'!$G$2:$G$251,'Trail Balance Monthly'!A18,'Aug Bank'!$D$2:$D$251,"&lt;=0")</f>
        <v>0</v>
      </c>
      <c r="Y18" s="23"/>
      <c r="Z18" s="21">
        <f>_xlfn.SUMIFS('Sep Bank'!$D$2:$D$251,'Sep Bank'!$G$2:$G$251,'Trail Balance Monthly'!A18,'Sep Bank'!$D$2:$D$251,"&gt;=0")</f>
        <v>0</v>
      </c>
      <c r="AA18" s="21">
        <f>_xlfn.SUMIFS('Sep Bank'!$D$2:$D$251,'Sep Bank'!$G$2:$G$251,'Trail Balance Monthly'!A18,'Sep Bank'!$D$2:$D$251,"&lt;=0")</f>
        <v>0</v>
      </c>
      <c r="AB18" s="23"/>
      <c r="AC18" s="21">
        <f>_xlfn.SUMIFS('Oct Bank'!$D$2:$D$251,'Oct Bank'!$G$2:$G$251,'Trail Balance Monthly'!A18,'Oct Bank'!$D$2:$D$251,"&gt;=0")</f>
        <v>0</v>
      </c>
      <c r="AD18" s="21">
        <f>_xlfn.SUMIFS('Oct Bank'!$D$2:$D$251,'Oct Bank'!$G$2:$G$251,'Trail Balance Monthly'!A18,'Oct Bank'!$D$2:$D$251,"&lt;=0")</f>
        <v>0</v>
      </c>
      <c r="AE18" s="23"/>
      <c r="AF18" s="21">
        <f>_xlfn.SUMIFS('Nov Bank'!$D$2:$D$254,'Nov Bank'!$G$2:$G$254,'Trail Balance Monthly'!A18,'Nov Bank'!$D$2:$D$254,"&gt;=0")</f>
        <v>0</v>
      </c>
      <c r="AG18" s="21">
        <f>_xlfn.SUMIFS('Nov Bank'!$D$2:$D$254,'Nov Bank'!$G$2:$G$254,'Trail Balance Monthly'!A18,'Nov Bank'!$D$2:$D$254,"&lt;=0")</f>
        <v>0</v>
      </c>
      <c r="AH18" s="23"/>
      <c r="AI18" s="21">
        <f>_xlfn.SUMIFS('Dec Bank'!$D$2:$D$251,'Dec Bank'!$G$2:$G$251,'Trail Balance Monthly'!A18,'Dec Bank'!$D$2:$D$251,"&gt;=0")</f>
        <v>0</v>
      </c>
      <c r="AJ18" s="21">
        <f>_xlfn.SUMIFS('Dec Bank'!$D$2:$D$251,'Dec Bank'!$G$2:$G$251,'Trail Balance Monthly'!A18,'Dec Bank'!$D$2:$D$251,"&lt;=0")</f>
        <v>0</v>
      </c>
      <c r="AK18" s="22"/>
      <c r="AL18" s="25">
        <f t="shared" si="0"/>
        <v>0</v>
      </c>
      <c r="AM18" s="26">
        <f t="shared" si="1"/>
        <v>0</v>
      </c>
      <c r="AN18" s="27">
        <f t="shared" si="2"/>
        <v>0</v>
      </c>
      <c r="AO18" s="15"/>
      <c r="AP18" s="194">
        <f>_xlfn.SUMIFS('Bank Statement 2016'!$D$2:$D$1103,'Bank Statement 2016'!$G$2:$G$1103,'Trail Balance Monthly'!A18,'Bank Statement 2016'!$D$2:$D$1103,"&gt;0")</f>
        <v>0</v>
      </c>
      <c r="AQ18" s="194">
        <f>_xlfn.SUMIFS('Bank Statement 2016'!$D$2:$D$1103,'Bank Statement 2016'!$G$2:$G$1103,'Trail Balance Monthly'!A18,'Bank Statement 2016'!$D$2:$D$1103,"&lt;0")</f>
        <v>0</v>
      </c>
      <c r="AR18" s="194">
        <f t="shared" si="3"/>
        <v>0</v>
      </c>
    </row>
    <row r="19" spans="1:45" ht="15.75" customHeight="1">
      <c r="A19" s="18" t="s">
        <v>143</v>
      </c>
      <c r="B19" s="21">
        <f>_xlfn.SUMIFS('Jan Bank'!$D$2:$D$251,'Jan Bank'!$G$2:$G$251,'Trail Balance Monthly'!A19,'Jan Bank'!$D$2:$D$251,"&gt;=0")</f>
        <v>0</v>
      </c>
      <c r="C19" s="21">
        <f>_xlfn.SUMIFS('Jan Bank'!$D$2:$D$251,'Jan Bank'!$G$2:$G$251,'Trail Balance Monthly'!A19,'Jan Bank'!$D$2:$D$251,"&lt;=0")</f>
        <v>0</v>
      </c>
      <c r="D19" s="22"/>
      <c r="E19" s="21">
        <f>_xlfn.SUMIFS('Feb Bank'!$D$2:$D$251,'Feb Bank'!$G$2:$G$251,'Trail Balance Monthly'!A19,'Feb Bank'!$D$2:$D$251,"&gt;=0")</f>
        <v>200</v>
      </c>
      <c r="F19" s="21">
        <f>_xlfn.SUMIFS('Feb Bank'!$D$2:$D$251,'Feb Bank'!$G$2:$G$251,'Trail Balance Monthly'!A19,'Feb Bank'!$D$2:$D$251,"&lt;=0")</f>
        <v>0</v>
      </c>
      <c r="G19" s="22"/>
      <c r="H19" s="21">
        <f>_xlfn.SUMIFS('Mar Bank'!$D$2:$D$251,'Mar Bank'!$G$2:$G$251,'Trail Balance Monthly'!A19,'Mar Bank'!$D$2:$D$251,"&gt;=0")</f>
        <v>0</v>
      </c>
      <c r="I19" s="21">
        <f>_xlfn.SUMIFS('Mar Bank'!$D$2:$D$251,'Mar Bank'!$G$2:$G$251,'Trail Balance Monthly'!A19,'Mar Bank'!$D$2:$D$251,"&lt;=0")</f>
        <v>0</v>
      </c>
      <c r="J19" s="22"/>
      <c r="K19" s="21">
        <f>_xlfn.SUMIFS('Apr Bank'!$D$2:$D$251,'Apr Bank'!$G$2:$G$251,'Trail Balance Monthly'!A19,'Apr Bank'!$D$2:$D$251,"&gt;=0")</f>
        <v>415.55</v>
      </c>
      <c r="L19" s="21">
        <f>_xlfn.SUMIFS('Apr Bank'!$D$2:$D$251,'Apr Bank'!$G$2:$G$251,'Trail Balance Monthly'!A19,'Apr Bank'!$D$2:$D$251,"&lt;=0")</f>
        <v>0</v>
      </c>
      <c r="M19" s="22"/>
      <c r="N19" s="21">
        <f>_xlfn.SUMIFS('May Bank'!$D$2:$D$251,'May Bank'!$G$2:$G$251,'Trail Balance Monthly'!A19,'May Bank'!$D$2:$D$251,"&gt;=0")</f>
        <v>0</v>
      </c>
      <c r="O19" s="21">
        <f>_xlfn.SUMIFS('May Bank'!$D$2:$D$251,'May Bank'!$G$2:$G$251,'Trail Balance Monthly'!A19,'May Bank'!$D$2:$D$251,"&lt;=0")</f>
        <v>0</v>
      </c>
      <c r="P19" s="23"/>
      <c r="Q19" s="24">
        <f>_xlfn.SUMIFS('Jun Bank'!$D$2:$D$251,'Jun Bank'!$G$2:$G$251,'Trail Balance Monthly'!A19,'Jun Bank'!$D$2:$D$251,"&gt;=0")</f>
        <v>0</v>
      </c>
      <c r="R19" s="21">
        <f>_xlfn.SUMIFS('Jun Bank'!$D$2:$D$251,'Jun Bank'!$G$2:$G$251,'Trail Balance Monthly'!A19,'Jun Bank'!$D$2:$D$251,"&lt;=0")</f>
        <v>0</v>
      </c>
      <c r="S19" s="23"/>
      <c r="T19" s="21">
        <f>_xlfn.SUMIFS('Jul Bank'!$D$2:$D$251,'Jul Bank'!$G$2:$G$251,'Trail Balance Monthly'!A19,'Jul Bank'!$D$2:$D$251,"&gt;=0")</f>
        <v>0</v>
      </c>
      <c r="U19" s="21">
        <f>_xlfn.SUMIFS('Jul Bank'!$D$2:$D$251,'Jul Bank'!$G$2:$G$251,'Trail Balance Monthly'!A19,'Jul Bank'!$D$2:$D$251,"&lt;=0")</f>
        <v>0</v>
      </c>
      <c r="V19" s="23"/>
      <c r="W19" s="21">
        <f>_xlfn.SUMIFS('Aug Bank'!$D$2:$D$251,'Aug Bank'!$G$2:$G$251,'Trail Balance Monthly'!A19,'Aug Bank'!$D$2:$D$251,"&gt;=0")</f>
        <v>0</v>
      </c>
      <c r="X19" s="21">
        <f>_xlfn.SUMIFS('Aug Bank'!$D$2:$D$251,'Aug Bank'!$G$2:$G$251,'Trail Balance Monthly'!A19,'Aug Bank'!$D$2:$D$251,"&lt;=0")</f>
        <v>0</v>
      </c>
      <c r="Y19" s="23"/>
      <c r="Z19" s="21">
        <f>_xlfn.SUMIFS('Sep Bank'!$D$2:$D$251,'Sep Bank'!$G$2:$G$251,'Trail Balance Monthly'!A19,'Sep Bank'!$D$2:$D$251,"&gt;=0")</f>
        <v>0</v>
      </c>
      <c r="AA19" s="21">
        <f>_xlfn.SUMIFS('Sep Bank'!$D$2:$D$251,'Sep Bank'!$G$2:$G$251,'Trail Balance Monthly'!A19,'Sep Bank'!$D$2:$D$251,"&lt;=0")</f>
        <v>0</v>
      </c>
      <c r="AB19" s="23"/>
      <c r="AC19" s="21">
        <f>_xlfn.SUMIFS('Oct Bank'!$D$2:$D$251,'Oct Bank'!$G$2:$G$251,'Trail Balance Monthly'!A19,'Oct Bank'!$D$2:$D$251,"&gt;=0")</f>
        <v>0</v>
      </c>
      <c r="AD19" s="21">
        <f>_xlfn.SUMIFS('Oct Bank'!$D$2:$D$251,'Oct Bank'!$G$2:$G$251,'Trail Balance Monthly'!A19,'Oct Bank'!$D$2:$D$251,"&lt;=0")</f>
        <v>0</v>
      </c>
      <c r="AE19" s="23"/>
      <c r="AF19" s="21">
        <f>_xlfn.SUMIFS('Nov Bank'!$D$2:$D$254,'Nov Bank'!$G$2:$G$254,'Trail Balance Monthly'!A19,'Nov Bank'!$D$2:$D$254,"&gt;=0")</f>
        <v>1000</v>
      </c>
      <c r="AG19" s="21">
        <f>_xlfn.SUMIFS('Nov Bank'!$D$2:$D$254,'Nov Bank'!$G$2:$G$254,'Trail Balance Monthly'!A19,'Nov Bank'!$D$2:$D$254,"&lt;=0")</f>
        <v>0</v>
      </c>
      <c r="AH19" s="23"/>
      <c r="AI19" s="21">
        <f>_xlfn.SUMIFS('Dec Bank'!$D$2:$D$251,'Dec Bank'!$G$2:$G$251,'Trail Balance Monthly'!A19,'Dec Bank'!$D$2:$D$251,"&gt;=0")</f>
        <v>0</v>
      </c>
      <c r="AJ19" s="21">
        <f>_xlfn.SUMIFS('Dec Bank'!$D$2:$D$251,'Dec Bank'!$G$2:$G$251,'Trail Balance Monthly'!A19,'Dec Bank'!$D$2:$D$251,"&lt;=0")</f>
        <v>0</v>
      </c>
      <c r="AK19" s="22"/>
      <c r="AL19" s="25">
        <f t="shared" si="0"/>
        <v>1615.55</v>
      </c>
      <c r="AM19" s="26">
        <f t="shared" si="1"/>
        <v>0</v>
      </c>
      <c r="AN19" s="27">
        <f t="shared" si="2"/>
        <v>1615.55</v>
      </c>
      <c r="AO19" s="15"/>
      <c r="AP19" s="194">
        <f>_xlfn.SUMIFS('Bank Statement 2016'!$D$2:$D$1103,'Bank Statement 2016'!$G$2:$G$1103,'Trail Balance Monthly'!A19,'Bank Statement 2016'!$D$2:$D$1103,"&gt;0")</f>
        <v>1615.55</v>
      </c>
      <c r="AQ19" s="194">
        <f>_xlfn.SUMIFS('Bank Statement 2016'!$D$2:$D$1103,'Bank Statement 2016'!$G$2:$G$1103,'Trail Balance Monthly'!A19,'Bank Statement 2016'!$D$2:$D$1103,"&lt;0")</f>
        <v>0</v>
      </c>
      <c r="AR19" s="194">
        <f t="shared" si="3"/>
        <v>1615.55</v>
      </c>
      <c r="AS19" s="79"/>
    </row>
    <row r="20" spans="1:45" ht="15.75" customHeight="1">
      <c r="A20" s="20" t="s">
        <v>124</v>
      </c>
      <c r="B20" s="21">
        <f>_xlfn.SUMIFS('Jan Bank'!$D$2:$D$251,'Jan Bank'!$G$2:$G$251,'Trail Balance Monthly'!A20,'Jan Bank'!$D$2:$D$251,"&gt;=0")</f>
        <v>0</v>
      </c>
      <c r="C20" s="21">
        <f>_xlfn.SUMIFS('Jan Bank'!$D$2:$D$251,'Jan Bank'!$G$2:$G$251,'Trail Balance Monthly'!A20,'Jan Bank'!$D$2:$D$251,"&lt;=0")</f>
        <v>-549.83</v>
      </c>
      <c r="D20" s="22"/>
      <c r="E20" s="21">
        <f>_xlfn.SUMIFS('Feb Bank'!$D$2:$D$251,'Feb Bank'!$G$2:$G$251,'Trail Balance Monthly'!A20,'Feb Bank'!$D$2:$D$251,"&gt;=0")</f>
        <v>0</v>
      </c>
      <c r="F20" s="21">
        <f>_xlfn.SUMIFS('Feb Bank'!$D$2:$D$251,'Feb Bank'!$G$2:$G$251,'Trail Balance Monthly'!A20,'Feb Bank'!$D$2:$D$251,"&lt;=0")</f>
        <v>0</v>
      </c>
      <c r="G20" s="22"/>
      <c r="H20" s="21">
        <f>_xlfn.SUMIFS('Mar Bank'!$D$2:$D$251,'Mar Bank'!$G$2:$G$251,'Trail Balance Monthly'!A20,'Mar Bank'!$D$2:$D$251,"&gt;=0")</f>
        <v>0</v>
      </c>
      <c r="I20" s="21">
        <f>_xlfn.SUMIFS('Mar Bank'!$D$2:$D$251,'Mar Bank'!$G$2:$G$251,'Trail Balance Monthly'!A20,'Mar Bank'!$D$2:$D$251,"&lt;=0")</f>
        <v>0</v>
      </c>
      <c r="J20" s="22"/>
      <c r="K20" s="21">
        <f>_xlfn.SUMIFS('Apr Bank'!$D$2:$D$251,'Apr Bank'!$G$2:$G$251,'Trail Balance Monthly'!A20,'Apr Bank'!$D$2:$D$251,"&gt;=0")</f>
        <v>0</v>
      </c>
      <c r="L20" s="21">
        <f>_xlfn.SUMIFS('Apr Bank'!$D$2:$D$251,'Apr Bank'!$G$2:$G$251,'Trail Balance Monthly'!A20,'Apr Bank'!$D$2:$D$251,"&lt;=0")</f>
        <v>-226</v>
      </c>
      <c r="M20" s="22"/>
      <c r="N20" s="21">
        <f>_xlfn.SUMIFS('May Bank'!$D$2:$D$251,'May Bank'!$G$2:$G$251,'Trail Balance Monthly'!A20,'May Bank'!$D$2:$D$251,"&gt;=0")</f>
        <v>0</v>
      </c>
      <c r="O20" s="21">
        <f>_xlfn.SUMIFS('May Bank'!$D$2:$D$251,'May Bank'!$G$2:$G$251,'Trail Balance Monthly'!A20,'May Bank'!$D$2:$D$251,"&lt;=0")</f>
        <v>-318.75</v>
      </c>
      <c r="P20" s="23"/>
      <c r="Q20" s="24">
        <f>_xlfn.SUMIFS('Jun Bank'!$D$2:$D$251,'Jun Bank'!$G$2:$G$251,'Trail Balance Monthly'!A20,'Jun Bank'!$D$2:$D$251,"&gt;=0")</f>
        <v>0</v>
      </c>
      <c r="R20" s="21">
        <f>_xlfn.SUMIFS('Jun Bank'!$D$2:$D$251,'Jun Bank'!$G$2:$G$251,'Trail Balance Monthly'!A20,'Jun Bank'!$D$2:$D$251,"&lt;=0")</f>
        <v>0</v>
      </c>
      <c r="S20" s="23"/>
      <c r="T20" s="21">
        <f>_xlfn.SUMIFS('Jul Bank'!$D$2:$D$251,'Jul Bank'!$G$2:$G$251,'Trail Balance Monthly'!A20,'Jul Bank'!$D$2:$D$251,"&gt;=0")</f>
        <v>0</v>
      </c>
      <c r="U20" s="21">
        <f>_xlfn.SUMIFS('Jul Bank'!$D$2:$D$251,'Jul Bank'!$G$2:$G$251,'Trail Balance Monthly'!A20,'Jul Bank'!$D$2:$D$251,"&lt;=0")</f>
        <v>-561.72</v>
      </c>
      <c r="V20" s="23"/>
      <c r="W20" s="21">
        <f>_xlfn.SUMIFS('Aug Bank'!$D$2:$D$251,'Aug Bank'!$G$2:$G$251,'Trail Balance Monthly'!A20,'Aug Bank'!$D$2:$D$251,"&gt;=0")</f>
        <v>0</v>
      </c>
      <c r="X20" s="21">
        <f>_xlfn.SUMIFS('Aug Bank'!$D$2:$D$251,'Aug Bank'!$G$2:$G$251,'Trail Balance Monthly'!A20,'Aug Bank'!$D$2:$D$251,"&lt;=0")</f>
        <v>-87.83</v>
      </c>
      <c r="Y20" s="23"/>
      <c r="Z20" s="21">
        <f>_xlfn.SUMIFS('Sep Bank'!$D$2:$D$251,'Sep Bank'!$G$2:$G$251,'Trail Balance Monthly'!A20,'Sep Bank'!$D$2:$D$251,"&gt;=0")</f>
        <v>0</v>
      </c>
      <c r="AA20" s="21">
        <f>_xlfn.SUMIFS('Sep Bank'!$D$2:$D$251,'Sep Bank'!$G$2:$G$251,'Trail Balance Monthly'!A20,'Sep Bank'!$D$2:$D$251,"&lt;=0")</f>
        <v>0</v>
      </c>
      <c r="AB20" s="23"/>
      <c r="AC20" s="21">
        <f>_xlfn.SUMIFS('Oct Bank'!$D$2:$D$251,'Oct Bank'!$G$2:$G$251,'Trail Balance Monthly'!A20,'Oct Bank'!$D$2:$D$251,"&gt;=0")</f>
        <v>0</v>
      </c>
      <c r="AD20" s="21">
        <f>_xlfn.SUMIFS('Oct Bank'!$D$2:$D$251,'Oct Bank'!$G$2:$G$251,'Trail Balance Monthly'!A20,'Oct Bank'!$D$2:$D$251,"&lt;=0")</f>
        <v>-313</v>
      </c>
      <c r="AE20" s="23"/>
      <c r="AF20" s="21">
        <f>_xlfn.SUMIFS('Nov Bank'!$D$2:$D$254,'Nov Bank'!$G$2:$G$254,'Trail Balance Monthly'!A20,'Nov Bank'!$D$2:$D$254,"&gt;=0")</f>
        <v>0</v>
      </c>
      <c r="AG20" s="21">
        <f>_xlfn.SUMIFS('Nov Bank'!$D$2:$D$254,'Nov Bank'!$G$2:$G$254,'Trail Balance Monthly'!A20,'Nov Bank'!$D$2:$D$254,"&lt;=0")</f>
        <v>-73.23</v>
      </c>
      <c r="AH20" s="23"/>
      <c r="AI20" s="21">
        <f>_xlfn.SUMIFS('Dec Bank'!$D$2:$D$251,'Dec Bank'!$G$2:$G$251,'Trail Balance Monthly'!A20,'Dec Bank'!$D$2:$D$251,"&gt;=0")</f>
        <v>0</v>
      </c>
      <c r="AJ20" s="21">
        <f>_xlfn.SUMIFS('Dec Bank'!$D$2:$D$251,'Dec Bank'!$G$2:$G$251,'Trail Balance Monthly'!A20,'Dec Bank'!$D$2:$D$251,"&lt;=0")</f>
        <v>0</v>
      </c>
      <c r="AK20" s="22"/>
      <c r="AL20" s="25">
        <f t="shared" si="0"/>
        <v>0</v>
      </c>
      <c r="AM20" s="26">
        <f t="shared" si="1"/>
        <v>-2130.36</v>
      </c>
      <c r="AN20" s="27">
        <f t="shared" si="2"/>
        <v>-2130.36</v>
      </c>
      <c r="AO20" s="15"/>
      <c r="AP20" s="194">
        <f>_xlfn.SUMIFS('Bank Statement 2016'!$D$2:$D$1103,'Bank Statement 2016'!$G$2:$G$1103,'Trail Balance Monthly'!A20,'Bank Statement 2016'!$D$2:$D$1103,"&gt;0")</f>
        <v>0</v>
      </c>
      <c r="AQ20" s="194">
        <f>_xlfn.SUMIFS('Bank Statement 2016'!$D$2:$D$1103,'Bank Statement 2016'!$G$2:$G$1103,'Trail Balance Monthly'!A20,'Bank Statement 2016'!$D$2:$D$1103,"&lt;0")</f>
        <v>-2130.36</v>
      </c>
      <c r="AR20" s="194">
        <f t="shared" si="3"/>
        <v>-2130.36</v>
      </c>
      <c r="AS20" s="79"/>
    </row>
    <row r="21" spans="1:45" ht="15.75" customHeight="1">
      <c r="A21" s="18" t="s">
        <v>141</v>
      </c>
      <c r="B21" s="21">
        <f>_xlfn.SUMIFS('Jan Bank'!$D$2:$D$251,'Jan Bank'!$G$2:$G$251,'Trail Balance Monthly'!A21,'Jan Bank'!$D$2:$D$251,"&gt;=0")</f>
        <v>0</v>
      </c>
      <c r="C21" s="21">
        <f>_xlfn.SUMIFS('Jan Bank'!$D$2:$D$251,'Jan Bank'!$G$2:$G$251,'Trail Balance Monthly'!A21,'Jan Bank'!$D$2:$D$251,"&lt;=0")</f>
        <v>-324</v>
      </c>
      <c r="D21" s="22"/>
      <c r="E21" s="21">
        <f>_xlfn.SUMIFS('Feb Bank'!$D$2:$D$251,'Feb Bank'!$G$2:$G$251,'Trail Balance Monthly'!A21,'Feb Bank'!$D$2:$D$251,"&gt;=0")</f>
        <v>0</v>
      </c>
      <c r="F21" s="21">
        <f>_xlfn.SUMIFS('Feb Bank'!$D$2:$D$251,'Feb Bank'!$G$2:$G$251,'Trail Balance Monthly'!A21,'Feb Bank'!$D$2:$D$251,"&lt;=0")</f>
        <v>-83</v>
      </c>
      <c r="G21" s="22"/>
      <c r="H21" s="21">
        <f>_xlfn.SUMIFS('Mar Bank'!$D$2:$D$251,'Mar Bank'!$G$2:$G$251,'Trail Balance Monthly'!A21,'Mar Bank'!$D$2:$D$251,"&gt;=0")</f>
        <v>0</v>
      </c>
      <c r="I21" s="21">
        <f>_xlfn.SUMIFS('Mar Bank'!$D$2:$D$251,'Mar Bank'!$G$2:$G$251,'Trail Balance Monthly'!A21,'Mar Bank'!$D$2:$D$251,"&lt;=0")</f>
        <v>-60</v>
      </c>
      <c r="J21" s="22"/>
      <c r="K21" s="21">
        <f>_xlfn.SUMIFS('Apr Bank'!$D$2:$D$251,'Apr Bank'!$G$2:$G$251,'Trail Balance Monthly'!A21,'Apr Bank'!$D$2:$D$251,"&gt;=0")</f>
        <v>0</v>
      </c>
      <c r="L21" s="21">
        <f>_xlfn.SUMIFS('Apr Bank'!$D$2:$D$251,'Apr Bank'!$G$2:$G$251,'Trail Balance Monthly'!A21,'Apr Bank'!$D$2:$D$251,"&lt;=0")</f>
        <v>-590</v>
      </c>
      <c r="M21" s="22"/>
      <c r="N21" s="21">
        <f>_xlfn.SUMIFS('May Bank'!$D$2:$D$251,'May Bank'!$G$2:$G$251,'Trail Balance Monthly'!A21,'May Bank'!$D$2:$D$251,"&gt;=0")</f>
        <v>0</v>
      </c>
      <c r="O21" s="21">
        <f>_xlfn.SUMIFS('May Bank'!$D$2:$D$251,'May Bank'!$G$2:$G$251,'Trail Balance Monthly'!A21,'May Bank'!$D$2:$D$251,"&lt;=0")</f>
        <v>0</v>
      </c>
      <c r="P21" s="23"/>
      <c r="Q21" s="24">
        <f>_xlfn.SUMIFS('Jun Bank'!$D$2:$D$251,'Jun Bank'!$G$2:$G$251,'Trail Balance Monthly'!A21,'Jun Bank'!$D$2:$D$251,"&gt;=0")</f>
        <v>0</v>
      </c>
      <c r="R21" s="21">
        <f>_xlfn.SUMIFS('Jun Bank'!$D$2:$D$251,'Jun Bank'!$G$2:$G$251,'Trail Balance Monthly'!A21,'Jun Bank'!$D$2:$D$251,"&lt;=0")</f>
        <v>0</v>
      </c>
      <c r="S21" s="23"/>
      <c r="T21" s="21">
        <f>_xlfn.SUMIFS('Jul Bank'!$D$2:$D$251,'Jul Bank'!$G$2:$G$251,'Trail Balance Monthly'!A21,'Jul Bank'!$D$2:$D$251,"&gt;=0")</f>
        <v>0</v>
      </c>
      <c r="U21" s="21">
        <f>_xlfn.SUMIFS('Jul Bank'!$D$2:$D$251,'Jul Bank'!$G$2:$G$251,'Trail Balance Monthly'!A21,'Jul Bank'!$D$2:$D$251,"&lt;=0")</f>
        <v>0</v>
      </c>
      <c r="V21" s="23"/>
      <c r="W21" s="21">
        <f>_xlfn.SUMIFS('Aug Bank'!$D$2:$D$251,'Aug Bank'!$G$2:$G$251,'Trail Balance Monthly'!A21,'Aug Bank'!$D$2:$D$251,"&gt;=0")</f>
        <v>0</v>
      </c>
      <c r="X21" s="21">
        <f>_xlfn.SUMIFS('Aug Bank'!$D$2:$D$251,'Aug Bank'!$G$2:$G$251,'Trail Balance Monthly'!A21,'Aug Bank'!$D$2:$D$251,"&lt;=0")</f>
        <v>0</v>
      </c>
      <c r="Y21" s="23"/>
      <c r="Z21" s="21">
        <f>_xlfn.SUMIFS('Sep Bank'!$D$2:$D$251,'Sep Bank'!$G$2:$G$251,'Trail Balance Monthly'!A21,'Sep Bank'!$D$2:$D$251,"&gt;=0")</f>
        <v>0</v>
      </c>
      <c r="AA21" s="21">
        <f>_xlfn.SUMIFS('Sep Bank'!$D$2:$D$251,'Sep Bank'!$G$2:$G$251,'Trail Balance Monthly'!A21,'Sep Bank'!$D$2:$D$251,"&lt;=0")</f>
        <v>0</v>
      </c>
      <c r="AB21" s="23"/>
      <c r="AC21" s="21">
        <f>_xlfn.SUMIFS('Oct Bank'!$D$2:$D$251,'Oct Bank'!$G$2:$G$251,'Trail Balance Monthly'!A21,'Oct Bank'!$D$2:$D$251,"&gt;=0")</f>
        <v>0</v>
      </c>
      <c r="AD21" s="21">
        <f>_xlfn.SUMIFS('Oct Bank'!$D$2:$D$251,'Oct Bank'!$G$2:$G$251,'Trail Balance Monthly'!A21,'Oct Bank'!$D$2:$D$251,"&lt;=0")</f>
        <v>0</v>
      </c>
      <c r="AE21" s="23"/>
      <c r="AF21" s="21">
        <f>_xlfn.SUMIFS('Nov Bank'!$D$2:$D$254,'Nov Bank'!$G$2:$G$254,'Trail Balance Monthly'!A21,'Nov Bank'!$D$2:$D$254,"&gt;=0")</f>
        <v>0</v>
      </c>
      <c r="AG21" s="21">
        <f>_xlfn.SUMIFS('Nov Bank'!$D$2:$D$254,'Nov Bank'!$G$2:$G$254,'Trail Balance Monthly'!A21,'Nov Bank'!$D$2:$D$254,"&lt;=0")</f>
        <v>0</v>
      </c>
      <c r="AH21" s="23"/>
      <c r="AI21" s="21">
        <f>_xlfn.SUMIFS('Dec Bank'!$D$2:$D$251,'Dec Bank'!$G$2:$G$251,'Trail Balance Monthly'!A21,'Dec Bank'!$D$2:$D$251,"&gt;=0")</f>
        <v>0</v>
      </c>
      <c r="AJ21" s="21">
        <f>_xlfn.SUMIFS('Dec Bank'!$D$2:$D$251,'Dec Bank'!$G$2:$G$251,'Trail Balance Monthly'!A21,'Dec Bank'!$D$2:$D$251,"&lt;=0")</f>
        <v>-34.13</v>
      </c>
      <c r="AK21" s="22"/>
      <c r="AL21" s="25">
        <f t="shared" si="0"/>
        <v>0</v>
      </c>
      <c r="AM21" s="26">
        <f t="shared" si="1"/>
        <v>-1091.13</v>
      </c>
      <c r="AN21" s="27">
        <f t="shared" si="2"/>
        <v>-1091.13</v>
      </c>
      <c r="AO21" s="15"/>
      <c r="AP21" s="194">
        <f>_xlfn.SUMIFS('Bank Statement 2016'!$D$2:$D$1103,'Bank Statement 2016'!$G$2:$G$1103,'Trail Balance Monthly'!A21,'Bank Statement 2016'!$D$2:$D$1103,"&gt;0")</f>
        <v>0</v>
      </c>
      <c r="AQ21" s="194">
        <f>_xlfn.SUMIFS('Bank Statement 2016'!$D$2:$D$1103,'Bank Statement 2016'!$G$2:$G$1103,'Trail Balance Monthly'!A21,'Bank Statement 2016'!$D$2:$D$1103,"&lt;0")</f>
        <v>-1091.13</v>
      </c>
      <c r="AR21" s="194">
        <f t="shared" si="3"/>
        <v>-1091.13</v>
      </c>
      <c r="AS21" s="79"/>
    </row>
    <row r="22" spans="1:44" ht="15.75" customHeight="1">
      <c r="A22" s="18" t="s">
        <v>1</v>
      </c>
      <c r="B22" s="21">
        <f>_xlfn.SUMIFS('Jan Bank'!$D$2:$D$251,'Jan Bank'!$G$2:$G$251,'Trail Balance Monthly'!A22,'Jan Bank'!$D$2:$D$251,"&gt;=0")</f>
        <v>0</v>
      </c>
      <c r="C22" s="21">
        <f>_xlfn.SUMIFS('Jan Bank'!$D$2:$D$251,'Jan Bank'!$G$2:$G$251,'Trail Balance Monthly'!A22,'Jan Bank'!$D$2:$D$251,"&lt;=0")</f>
        <v>0</v>
      </c>
      <c r="D22" s="22"/>
      <c r="E22" s="21">
        <f>_xlfn.SUMIFS('Feb Bank'!$D$2:$D$251,'Feb Bank'!$G$2:$G$251,'Trail Balance Monthly'!A22,'Feb Bank'!$D$2:$D$251,"&gt;=0")</f>
        <v>0</v>
      </c>
      <c r="F22" s="21">
        <f>_xlfn.SUMIFS('Feb Bank'!$D$2:$D$251,'Feb Bank'!$G$2:$G$251,'Trail Balance Monthly'!A22,'Feb Bank'!$D$2:$D$251,"&lt;=0")</f>
        <v>0</v>
      </c>
      <c r="G22" s="22"/>
      <c r="H22" s="21">
        <f>_xlfn.SUMIFS('Mar Bank'!$D$2:$D$251,'Mar Bank'!$G$2:$G$251,'Trail Balance Monthly'!A22,'Mar Bank'!$D$2:$D$251,"&gt;=0")</f>
        <v>0</v>
      </c>
      <c r="I22" s="21">
        <f>_xlfn.SUMIFS('Mar Bank'!$D$2:$D$251,'Mar Bank'!$G$2:$G$251,'Trail Balance Monthly'!A22,'Mar Bank'!$D$2:$D$251,"&lt;=0")</f>
        <v>0</v>
      </c>
      <c r="J22" s="22"/>
      <c r="K22" s="21">
        <f>_xlfn.SUMIFS('Apr Bank'!$D$2:$D$251,'Apr Bank'!$G$2:$G$251,'Trail Balance Monthly'!A22,'Apr Bank'!$D$2:$D$251,"&gt;=0")</f>
        <v>0</v>
      </c>
      <c r="L22" s="21">
        <f>_xlfn.SUMIFS('Apr Bank'!$D$2:$D$251,'Apr Bank'!$G$2:$G$251,'Trail Balance Monthly'!A22,'Apr Bank'!$D$2:$D$251,"&lt;=0")</f>
        <v>0</v>
      </c>
      <c r="M22" s="22"/>
      <c r="N22" s="21">
        <f>_xlfn.SUMIFS('May Bank'!$D$2:$D$251,'May Bank'!$G$2:$G$251,'Trail Balance Monthly'!A22,'May Bank'!$D$2:$D$251,"&gt;=0")</f>
        <v>0</v>
      </c>
      <c r="O22" s="21">
        <f>_xlfn.SUMIFS('May Bank'!$D$2:$D$251,'May Bank'!$G$2:$G$251,'Trail Balance Monthly'!A22,'May Bank'!$D$2:$D$251,"&lt;=0")</f>
        <v>0</v>
      </c>
      <c r="P22" s="23"/>
      <c r="Q22" s="24">
        <f>_xlfn.SUMIFS('Jun Bank'!$D$2:$D$251,'Jun Bank'!$G$2:$G$251,'Trail Balance Monthly'!A22,'Jun Bank'!$D$2:$D$251,"&gt;=0")</f>
        <v>0</v>
      </c>
      <c r="R22" s="21">
        <f>_xlfn.SUMIFS('Jun Bank'!$D$2:$D$251,'Jun Bank'!$G$2:$G$251,'Trail Balance Monthly'!A22,'Jun Bank'!$D$2:$D$251,"&lt;=0")</f>
        <v>0</v>
      </c>
      <c r="S22" s="23"/>
      <c r="T22" s="21">
        <f>_xlfn.SUMIFS('Jul Bank'!$D$2:$D$251,'Jul Bank'!$G$2:$G$251,'Trail Balance Monthly'!A22,'Jul Bank'!$D$2:$D$251,"&gt;=0")</f>
        <v>0</v>
      </c>
      <c r="U22" s="21">
        <f>_xlfn.SUMIFS('Jul Bank'!$D$2:$D$251,'Jul Bank'!$G$2:$G$251,'Trail Balance Monthly'!A22,'Jul Bank'!$D$2:$D$251,"&lt;=0")</f>
        <v>0</v>
      </c>
      <c r="V22" s="23"/>
      <c r="W22" s="21">
        <f>_xlfn.SUMIFS('Aug Bank'!$D$2:$D$251,'Aug Bank'!$G$2:$G$251,'Trail Balance Monthly'!A22,'Aug Bank'!$D$2:$D$251,"&gt;=0")</f>
        <v>0</v>
      </c>
      <c r="X22" s="21">
        <f>_xlfn.SUMIFS('Aug Bank'!$D$2:$D$251,'Aug Bank'!$G$2:$G$251,'Trail Balance Monthly'!A22,'Aug Bank'!$D$2:$D$251,"&lt;=0")</f>
        <v>0</v>
      </c>
      <c r="Y22" s="23"/>
      <c r="Z22" s="21">
        <f>_xlfn.SUMIFS('Sep Bank'!$D$2:$D$251,'Sep Bank'!$G$2:$G$251,'Trail Balance Monthly'!A22,'Sep Bank'!$D$2:$D$251,"&gt;=0")</f>
        <v>0</v>
      </c>
      <c r="AA22" s="21">
        <f>_xlfn.SUMIFS('Sep Bank'!$D$2:$D$251,'Sep Bank'!$G$2:$G$251,'Trail Balance Monthly'!A22,'Sep Bank'!$D$2:$D$251,"&lt;=0")</f>
        <v>0</v>
      </c>
      <c r="AB22" s="23"/>
      <c r="AC22" s="21">
        <f>_xlfn.SUMIFS('Oct Bank'!$D$2:$D$251,'Oct Bank'!$G$2:$G$251,'Trail Balance Monthly'!A22,'Oct Bank'!$D$2:$D$251,"&gt;=0")</f>
        <v>0</v>
      </c>
      <c r="AD22" s="21">
        <f>_xlfn.SUMIFS('Oct Bank'!$D$2:$D$251,'Oct Bank'!$G$2:$G$251,'Trail Balance Monthly'!A22,'Oct Bank'!$D$2:$D$251,"&lt;=0")</f>
        <v>0</v>
      </c>
      <c r="AE22" s="23"/>
      <c r="AF22" s="21">
        <f>_xlfn.SUMIFS('Nov Bank'!$D$2:$D$254,'Nov Bank'!$G$2:$G$254,'Trail Balance Monthly'!A22,'Nov Bank'!$D$2:$D$254,"&gt;=0")</f>
        <v>0</v>
      </c>
      <c r="AG22" s="21">
        <f>_xlfn.SUMIFS('Nov Bank'!$D$2:$D$254,'Nov Bank'!$G$2:$G$254,'Trail Balance Monthly'!A22,'Nov Bank'!$D$2:$D$254,"&lt;=0")</f>
        <v>0</v>
      </c>
      <c r="AH22" s="23"/>
      <c r="AI22" s="21">
        <f>_xlfn.SUMIFS('Dec Bank'!$D$2:$D$251,'Dec Bank'!$G$2:$G$251,'Trail Balance Monthly'!A22,'Dec Bank'!$D$2:$D$251,"&gt;=0")</f>
        <v>0</v>
      </c>
      <c r="AJ22" s="21">
        <f>_xlfn.SUMIFS('Dec Bank'!$D$2:$D$251,'Dec Bank'!$G$2:$G$251,'Trail Balance Monthly'!A22,'Dec Bank'!$D$2:$D$251,"&lt;=0")</f>
        <v>0</v>
      </c>
      <c r="AK22" s="22"/>
      <c r="AL22" s="25">
        <f t="shared" si="0"/>
        <v>0</v>
      </c>
      <c r="AM22" s="26">
        <f t="shared" si="1"/>
        <v>0</v>
      </c>
      <c r="AN22" s="27">
        <f t="shared" si="2"/>
        <v>0</v>
      </c>
      <c r="AO22" s="15"/>
      <c r="AP22" s="194">
        <f>_xlfn.SUMIFS('Bank Statement 2016'!$D$2:$D$1103,'Bank Statement 2016'!$G$2:$G$1103,'Trail Balance Monthly'!A22,'Bank Statement 2016'!$D$2:$D$1103,"&gt;0")</f>
        <v>0</v>
      </c>
      <c r="AQ22" s="194">
        <f>_xlfn.SUMIFS('Bank Statement 2016'!$D$2:$D$1103,'Bank Statement 2016'!$G$2:$G$1103,'Trail Balance Monthly'!A22,'Bank Statement 2016'!$D$2:$D$1103,"&lt;0")</f>
        <v>0</v>
      </c>
      <c r="AR22" s="194">
        <f t="shared" si="3"/>
        <v>0</v>
      </c>
    </row>
    <row r="23" spans="1:45" ht="15.75" customHeight="1">
      <c r="A23" s="18" t="s">
        <v>17</v>
      </c>
      <c r="B23" s="21">
        <f>_xlfn.SUMIFS('Jan Bank'!$D$2:$D$251,'Jan Bank'!$G$2:$G$251,'Trail Balance Monthly'!A23,'Jan Bank'!$D$2:$D$251,"&gt;=0")</f>
        <v>0</v>
      </c>
      <c r="C23" s="21">
        <f>_xlfn.SUMIFS('Jan Bank'!$D$2:$D$251,'Jan Bank'!$G$2:$G$251,'Trail Balance Monthly'!A23,'Jan Bank'!$D$2:$D$251,"&lt;=0")</f>
        <v>-102.92</v>
      </c>
      <c r="D23" s="22"/>
      <c r="E23" s="21">
        <f>_xlfn.SUMIFS('Feb Bank'!$D$2:$D$251,'Feb Bank'!$G$2:$G$251,'Trail Balance Monthly'!A23,'Feb Bank'!$D$2:$D$251,"&gt;=0")</f>
        <v>0</v>
      </c>
      <c r="F23" s="21">
        <f>_xlfn.SUMIFS('Feb Bank'!$D$2:$D$251,'Feb Bank'!$G$2:$G$251,'Trail Balance Monthly'!A23,'Feb Bank'!$D$2:$D$251,"&lt;=0")</f>
        <v>-102.92</v>
      </c>
      <c r="G23" s="22"/>
      <c r="H23" s="21">
        <f>_xlfn.SUMIFS('Mar Bank'!$D$2:$D$251,'Mar Bank'!$G$2:$G$251,'Trail Balance Monthly'!A23,'Mar Bank'!$D$2:$D$251,"&gt;=0")</f>
        <v>0</v>
      </c>
      <c r="I23" s="21">
        <f>_xlfn.SUMIFS('Mar Bank'!$D$2:$D$251,'Mar Bank'!$G$2:$G$251,'Trail Balance Monthly'!A23,'Mar Bank'!$D$2:$D$251,"&lt;=0")</f>
        <v>-102.92</v>
      </c>
      <c r="J23" s="22"/>
      <c r="K23" s="21">
        <f>_xlfn.SUMIFS('Apr Bank'!$D$2:$D$251,'Apr Bank'!$G$2:$G$251,'Trail Balance Monthly'!A23,'Apr Bank'!$D$2:$D$251,"&gt;=0")</f>
        <v>0</v>
      </c>
      <c r="L23" s="21">
        <f>_xlfn.SUMIFS('Apr Bank'!$D$2:$D$251,'Apr Bank'!$G$2:$G$251,'Trail Balance Monthly'!A23,'Apr Bank'!$D$2:$D$251,"&lt;=0")</f>
        <v>-102.92</v>
      </c>
      <c r="M23" s="22"/>
      <c r="N23" s="21">
        <f>_xlfn.SUMIFS('May Bank'!$D$2:$D$251,'May Bank'!$G$2:$G$251,'Trail Balance Monthly'!A23,'May Bank'!$D$2:$D$251,"&gt;=0")</f>
        <v>0</v>
      </c>
      <c r="O23" s="21">
        <f>_xlfn.SUMIFS('May Bank'!$D$2:$D$251,'May Bank'!$G$2:$G$251,'Trail Balance Monthly'!A23,'May Bank'!$D$2:$D$251,"&lt;=0")</f>
        <v>-102.92</v>
      </c>
      <c r="P23" s="23"/>
      <c r="Q23" s="24">
        <f>_xlfn.SUMIFS('Jun Bank'!$D$2:$D$251,'Jun Bank'!$G$2:$G$251,'Trail Balance Monthly'!A23,'Jun Bank'!$D$2:$D$251,"&gt;=0")</f>
        <v>0</v>
      </c>
      <c r="R23" s="21">
        <f>_xlfn.SUMIFS('Jun Bank'!$D$2:$D$251,'Jun Bank'!$G$2:$G$251,'Trail Balance Monthly'!A23,'Jun Bank'!$D$2:$D$251,"&lt;=0")</f>
        <v>-102.92</v>
      </c>
      <c r="S23" s="23"/>
      <c r="T23" s="21">
        <f>_xlfn.SUMIFS('Jul Bank'!$D$2:$D$251,'Jul Bank'!$G$2:$G$251,'Trail Balance Monthly'!A23,'Jul Bank'!$D$2:$D$251,"&gt;=0")</f>
        <v>0</v>
      </c>
      <c r="U23" s="21">
        <f>_xlfn.SUMIFS('Jul Bank'!$D$2:$D$251,'Jul Bank'!$G$2:$G$251,'Trail Balance Monthly'!A23,'Jul Bank'!$D$2:$D$251,"&lt;=0")</f>
        <v>-102.92</v>
      </c>
      <c r="V23" s="23"/>
      <c r="W23" s="21">
        <f>_xlfn.SUMIFS('Aug Bank'!$D$2:$D$251,'Aug Bank'!$G$2:$G$251,'Trail Balance Monthly'!A23,'Aug Bank'!$D$2:$D$251,"&gt;=0")</f>
        <v>0</v>
      </c>
      <c r="X23" s="21">
        <f>_xlfn.SUMIFS('Aug Bank'!$D$2:$D$251,'Aug Bank'!$G$2:$G$251,'Trail Balance Monthly'!A23,'Aug Bank'!$D$2:$D$251,"&lt;=0")</f>
        <v>0</v>
      </c>
      <c r="Y23" s="23"/>
      <c r="Z23" s="21">
        <f>_xlfn.SUMIFS('Sep Bank'!$D$2:$D$251,'Sep Bank'!$G$2:$G$251,'Trail Balance Monthly'!A23,'Sep Bank'!$D$2:$D$251,"&gt;=0")</f>
        <v>0</v>
      </c>
      <c r="AA23" s="21">
        <f>_xlfn.SUMIFS('Sep Bank'!$D$2:$D$251,'Sep Bank'!$G$2:$G$251,'Trail Balance Monthly'!A23,'Sep Bank'!$D$2:$D$251,"&lt;=0")</f>
        <v>-213.3</v>
      </c>
      <c r="AB23" s="23"/>
      <c r="AC23" s="21">
        <f>_xlfn.SUMIFS('Oct Bank'!$D$2:$D$251,'Oct Bank'!$G$2:$G$251,'Trail Balance Monthly'!A23,'Oct Bank'!$D$2:$D$251,"&gt;=0")</f>
        <v>0</v>
      </c>
      <c r="AD23" s="21">
        <f>_xlfn.SUMIFS('Oct Bank'!$D$2:$D$251,'Oct Bank'!$G$2:$G$251,'Trail Balance Monthly'!A23,'Oct Bank'!$D$2:$D$251,"&lt;=0")</f>
        <v>-106.64</v>
      </c>
      <c r="AE23" s="23"/>
      <c r="AF23" s="21">
        <f>_xlfn.SUMIFS('Nov Bank'!$D$2:$D$254,'Nov Bank'!$G$2:$G$254,'Trail Balance Monthly'!A23,'Nov Bank'!$D$2:$D$254,"&gt;=0")</f>
        <v>0</v>
      </c>
      <c r="AG23" s="21">
        <f>_xlfn.SUMIFS('Nov Bank'!$D$2:$D$254,'Nov Bank'!$G$2:$G$254,'Trail Balance Monthly'!A23,'Nov Bank'!$D$2:$D$254,"&lt;=0")</f>
        <v>-106.64</v>
      </c>
      <c r="AH23" s="23"/>
      <c r="AI23" s="21">
        <f>_xlfn.SUMIFS('Dec Bank'!$D$2:$D$251,'Dec Bank'!$G$2:$G$251,'Trail Balance Monthly'!A23,'Dec Bank'!$D$2:$D$251,"&gt;=0")</f>
        <v>0</v>
      </c>
      <c r="AJ23" s="21">
        <f>_xlfn.SUMIFS('Dec Bank'!$D$2:$D$251,'Dec Bank'!$G$2:$G$251,'Trail Balance Monthly'!A23,'Dec Bank'!$D$2:$D$251,"&lt;=0")</f>
        <v>-106.64</v>
      </c>
      <c r="AK23" s="22"/>
      <c r="AL23" s="25">
        <f t="shared" si="0"/>
        <v>0</v>
      </c>
      <c r="AM23" s="26">
        <f t="shared" si="1"/>
        <v>-1253.6600000000003</v>
      </c>
      <c r="AN23" s="27">
        <f t="shared" si="2"/>
        <v>-1253.6600000000003</v>
      </c>
      <c r="AO23" s="15"/>
      <c r="AP23" s="194">
        <f>_xlfn.SUMIFS('Bank Statement 2016'!$D$2:$D$1103,'Bank Statement 2016'!$G$2:$G$1103,'Trail Balance Monthly'!A23,'Bank Statement 2016'!$D$2:$D$1103,"&gt;0")</f>
        <v>0</v>
      </c>
      <c r="AQ23" s="194">
        <f>_xlfn.SUMIFS('Bank Statement 2016'!$D$2:$D$1103,'Bank Statement 2016'!$G$2:$G$1103,'Trail Balance Monthly'!A23,'Bank Statement 2016'!$D$2:$D$1103,"&lt;0")</f>
        <v>-1253.66</v>
      </c>
      <c r="AR23" s="194">
        <f t="shared" si="3"/>
        <v>-1253.66</v>
      </c>
      <c r="AS23" s="79"/>
    </row>
    <row r="24" spans="1:45" ht="15.75" customHeight="1">
      <c r="A24" s="18" t="s">
        <v>125</v>
      </c>
      <c r="B24" s="21">
        <f>_xlfn.SUMIFS('Jan Bank'!$D$2:$D$251,'Jan Bank'!$G$2:$G$251,'Trail Balance Monthly'!A24,'Jan Bank'!$D$2:$D$251,"&gt;=0")</f>
        <v>0</v>
      </c>
      <c r="C24" s="21">
        <f>_xlfn.SUMIFS('Jan Bank'!$D$2:$D$251,'Jan Bank'!$G$2:$G$251,'Trail Balance Monthly'!A24,'Jan Bank'!$D$2:$D$251,"&lt;=0")</f>
        <v>0</v>
      </c>
      <c r="D24" s="22"/>
      <c r="E24" s="21">
        <f>_xlfn.SUMIFS('Feb Bank'!$D$2:$D$251,'Feb Bank'!$G$2:$G$251,'Trail Balance Monthly'!A24,'Feb Bank'!$D$2:$D$251,"&gt;=0")</f>
        <v>0</v>
      </c>
      <c r="F24" s="21">
        <f>_xlfn.SUMIFS('Feb Bank'!$D$2:$D$251,'Feb Bank'!$G$2:$G$251,'Trail Balance Monthly'!A24,'Feb Bank'!$D$2:$D$251,"&lt;=0")</f>
        <v>0</v>
      </c>
      <c r="G24" s="22"/>
      <c r="H24" s="21">
        <f>_xlfn.SUMIFS('Mar Bank'!$D$2:$D$251,'Mar Bank'!$G$2:$G$251,'Trail Balance Monthly'!A24,'Mar Bank'!$D$2:$D$251,"&gt;=0")</f>
        <v>0</v>
      </c>
      <c r="I24" s="21">
        <f>_xlfn.SUMIFS('Mar Bank'!$D$2:$D$251,'Mar Bank'!$G$2:$G$251,'Trail Balance Monthly'!A24,'Mar Bank'!$D$2:$D$251,"&lt;=0")</f>
        <v>0</v>
      </c>
      <c r="J24" s="22"/>
      <c r="K24" s="21">
        <f>_xlfn.SUMIFS('Apr Bank'!$D$2:$D$251,'Apr Bank'!$G$2:$G$251,'Trail Balance Monthly'!A24,'Apr Bank'!$D$2:$D$251,"&gt;=0")</f>
        <v>614</v>
      </c>
      <c r="L24" s="21">
        <f>_xlfn.SUMIFS('Apr Bank'!$D$2:$D$251,'Apr Bank'!$G$2:$G$251,'Trail Balance Monthly'!A24,'Apr Bank'!$D$2:$D$251,"&lt;=0")</f>
        <v>0</v>
      </c>
      <c r="M24" s="22"/>
      <c r="N24" s="21">
        <f>_xlfn.SUMIFS('May Bank'!$D$2:$D$251,'May Bank'!$G$2:$G$251,'Trail Balance Monthly'!A24,'May Bank'!$D$2:$D$251,"&gt;=0")</f>
        <v>0</v>
      </c>
      <c r="O24" s="21">
        <f>_xlfn.SUMIFS('May Bank'!$D$2:$D$251,'May Bank'!$G$2:$G$251,'Trail Balance Monthly'!A24,'May Bank'!$D$2:$D$251,"&lt;=0")</f>
        <v>0</v>
      </c>
      <c r="P24" s="23"/>
      <c r="Q24" s="24">
        <f>_xlfn.SUMIFS('Jun Bank'!$D$2:$D$251,'Jun Bank'!$G$2:$G$251,'Trail Balance Monthly'!A24,'Jun Bank'!$D$2:$D$251,"&gt;=0")</f>
        <v>0</v>
      </c>
      <c r="R24" s="21">
        <f>_xlfn.SUMIFS('Jun Bank'!$D$2:$D$251,'Jun Bank'!$G$2:$G$251,'Trail Balance Monthly'!A24,'Jun Bank'!$D$2:$D$251,"&lt;=0")</f>
        <v>-257.9</v>
      </c>
      <c r="S24" s="23"/>
      <c r="T24" s="21">
        <f>_xlfn.SUMIFS('Jul Bank'!$D$2:$D$251,'Jul Bank'!$G$2:$G$251,'Trail Balance Monthly'!A24,'Jul Bank'!$D$2:$D$251,"&gt;=0")</f>
        <v>0</v>
      </c>
      <c r="U24" s="21">
        <f>_xlfn.SUMIFS('Jul Bank'!$D$2:$D$251,'Jul Bank'!$G$2:$G$251,'Trail Balance Monthly'!A24,'Jul Bank'!$D$2:$D$251,"&lt;=0")</f>
        <v>-200</v>
      </c>
      <c r="V24" s="23"/>
      <c r="W24" s="21">
        <f>_xlfn.SUMIFS('Aug Bank'!$D$2:$D$251,'Aug Bank'!$G$2:$G$251,'Trail Balance Monthly'!A24,'Aug Bank'!$D$2:$D$251,"&gt;=0")</f>
        <v>0</v>
      </c>
      <c r="X24" s="21">
        <f>_xlfn.SUMIFS('Aug Bank'!$D$2:$D$251,'Aug Bank'!$G$2:$G$251,'Trail Balance Monthly'!A24,'Aug Bank'!$D$2:$D$251,"&lt;=0")</f>
        <v>0</v>
      </c>
      <c r="Y24" s="23"/>
      <c r="Z24" s="21">
        <f>_xlfn.SUMIFS('Sep Bank'!$D$2:$D$251,'Sep Bank'!$G$2:$G$251,'Trail Balance Monthly'!A24,'Sep Bank'!$D$2:$D$251,"&gt;=0")</f>
        <v>0</v>
      </c>
      <c r="AA24" s="21">
        <f>_xlfn.SUMIFS('Sep Bank'!$D$2:$D$251,'Sep Bank'!$G$2:$G$251,'Trail Balance Monthly'!A24,'Sep Bank'!$D$2:$D$251,"&lt;=0")</f>
        <v>0</v>
      </c>
      <c r="AB24" s="23"/>
      <c r="AC24" s="21">
        <f>_xlfn.SUMIFS('Oct Bank'!$D$2:$D$251,'Oct Bank'!$G$2:$G$251,'Trail Balance Monthly'!A24,'Oct Bank'!$D$2:$D$251,"&gt;=0")</f>
        <v>0</v>
      </c>
      <c r="AD24" s="21">
        <f>_xlfn.SUMIFS('Oct Bank'!$D$2:$D$251,'Oct Bank'!$G$2:$G$251,'Trail Balance Monthly'!A24,'Oct Bank'!$D$2:$D$251,"&lt;=0")</f>
        <v>0</v>
      </c>
      <c r="AE24" s="23"/>
      <c r="AF24" s="21">
        <f>_xlfn.SUMIFS('Nov Bank'!$D$2:$D$254,'Nov Bank'!$G$2:$G$254,'Trail Balance Monthly'!A24,'Nov Bank'!$D$2:$D$254,"&gt;=0")</f>
        <v>0</v>
      </c>
      <c r="AG24" s="21">
        <f>_xlfn.SUMIFS('Nov Bank'!$D$2:$D$254,'Nov Bank'!$G$2:$G$254,'Trail Balance Monthly'!A24,'Nov Bank'!$D$2:$D$254,"&lt;=0")</f>
        <v>0</v>
      </c>
      <c r="AH24" s="23"/>
      <c r="AI24" s="21">
        <f>_xlfn.SUMIFS('Dec Bank'!$D$2:$D$251,'Dec Bank'!$G$2:$G$251,'Trail Balance Monthly'!A24,'Dec Bank'!$D$2:$D$251,"&gt;=0")</f>
        <v>0</v>
      </c>
      <c r="AJ24" s="21">
        <f>_xlfn.SUMIFS('Dec Bank'!$D$2:$D$251,'Dec Bank'!$G$2:$G$251,'Trail Balance Monthly'!A24,'Dec Bank'!$D$2:$D$251,"&lt;=0")</f>
        <v>0</v>
      </c>
      <c r="AK24" s="22"/>
      <c r="AL24" s="25">
        <f t="shared" si="0"/>
        <v>614</v>
      </c>
      <c r="AM24" s="26">
        <f t="shared" si="1"/>
        <v>-457.9</v>
      </c>
      <c r="AN24" s="27">
        <f t="shared" si="2"/>
        <v>156.10000000000002</v>
      </c>
      <c r="AO24" s="15"/>
      <c r="AP24" s="194">
        <f>_xlfn.SUMIFS('Bank Statement 2016'!$D$2:$D$1103,'Bank Statement 2016'!$G$2:$G$1103,'Trail Balance Monthly'!A24,'Bank Statement 2016'!$D$2:$D$1103,"&gt;0")</f>
        <v>614</v>
      </c>
      <c r="AQ24" s="194">
        <f>_xlfn.SUMIFS('Bank Statement 2016'!$D$2:$D$1103,'Bank Statement 2016'!$G$2:$G$1103,'Trail Balance Monthly'!A24,'Bank Statement 2016'!$D$2:$D$1103,"&lt;0")</f>
        <v>-457.9</v>
      </c>
      <c r="AR24" s="194">
        <f t="shared" si="3"/>
        <v>156.10000000000002</v>
      </c>
      <c r="AS24" s="79"/>
    </row>
    <row r="25" spans="1:45" ht="15.75" customHeight="1">
      <c r="A25" s="18" t="s">
        <v>122</v>
      </c>
      <c r="B25" s="21">
        <f>_xlfn.SUMIFS('Jan Bank'!$D$2:$D$251,'Jan Bank'!$G$2:$G$251,'Trail Balance Monthly'!A25,'Jan Bank'!$D$2:$D$251,"&gt;=0")</f>
        <v>0</v>
      </c>
      <c r="C25" s="21">
        <f>_xlfn.SUMIFS('Jan Bank'!$D$2:$D$251,'Jan Bank'!$G$2:$G$251,'Trail Balance Monthly'!A25,'Jan Bank'!$D$2:$D$251,"&lt;=0")</f>
        <v>0</v>
      </c>
      <c r="D25" s="22"/>
      <c r="E25" s="21">
        <f>_xlfn.SUMIFS('Feb Bank'!$D$2:$D$251,'Feb Bank'!$G$2:$G$251,'Trail Balance Monthly'!A25,'Feb Bank'!$D$2:$D$251,"&gt;=0")</f>
        <v>0</v>
      </c>
      <c r="F25" s="21">
        <f>_xlfn.SUMIFS('Feb Bank'!$D$2:$D$251,'Feb Bank'!$G$2:$G$251,'Trail Balance Monthly'!A25,'Feb Bank'!$D$2:$D$251,"&lt;=0")</f>
        <v>-28.4</v>
      </c>
      <c r="G25" s="22"/>
      <c r="H25" s="21">
        <f>_xlfn.SUMIFS('Mar Bank'!$D$2:$D$251,'Mar Bank'!$G$2:$G$251,'Trail Balance Monthly'!A25,'Mar Bank'!$D$2:$D$251,"&gt;=0")</f>
        <v>0</v>
      </c>
      <c r="I25" s="21">
        <f>_xlfn.SUMIFS('Mar Bank'!$D$2:$D$251,'Mar Bank'!$G$2:$G$251,'Trail Balance Monthly'!A25,'Mar Bank'!$D$2:$D$251,"&lt;=0")</f>
        <v>-48.42</v>
      </c>
      <c r="J25" s="22"/>
      <c r="K25" s="21">
        <f>_xlfn.SUMIFS('Apr Bank'!$D$2:$D$251,'Apr Bank'!$G$2:$G$251,'Trail Balance Monthly'!A25,'Apr Bank'!$D$2:$D$251,"&gt;=0")</f>
        <v>0</v>
      </c>
      <c r="L25" s="21">
        <f>_xlfn.SUMIFS('Apr Bank'!$D$2:$D$251,'Apr Bank'!$G$2:$G$251,'Trail Balance Monthly'!A25,'Apr Bank'!$D$2:$D$251,"&lt;=0")</f>
        <v>0</v>
      </c>
      <c r="M25" s="22"/>
      <c r="N25" s="21">
        <f>_xlfn.SUMIFS('May Bank'!$D$2:$D$251,'May Bank'!$G$2:$G$251,'Trail Balance Monthly'!A25,'May Bank'!$D$2:$D$251,"&gt;=0")</f>
        <v>0</v>
      </c>
      <c r="O25" s="21">
        <f>_xlfn.SUMIFS('May Bank'!$D$2:$D$251,'May Bank'!$G$2:$G$251,'Trail Balance Monthly'!A25,'May Bank'!$D$2:$D$251,"&lt;=0")</f>
        <v>0</v>
      </c>
      <c r="P25" s="23"/>
      <c r="Q25" s="24">
        <f>_xlfn.SUMIFS('Jun Bank'!$D$2:$D$251,'Jun Bank'!$G$2:$G$251,'Trail Balance Monthly'!A25,'Jun Bank'!$D$2:$D$251,"&gt;=0")</f>
        <v>0</v>
      </c>
      <c r="R25" s="21">
        <f>_xlfn.SUMIFS('Jun Bank'!$D$2:$D$251,'Jun Bank'!$G$2:$G$251,'Trail Balance Monthly'!A25,'Jun Bank'!$D$2:$D$251,"&lt;=0")</f>
        <v>0</v>
      </c>
      <c r="S25" s="23"/>
      <c r="T25" s="21">
        <f>_xlfn.SUMIFS('Jul Bank'!$D$2:$D$251,'Jul Bank'!$G$2:$G$251,'Trail Balance Monthly'!A25,'Jul Bank'!$D$2:$D$251,"&gt;=0")</f>
        <v>0</v>
      </c>
      <c r="U25" s="21">
        <f>_xlfn.SUMIFS('Jul Bank'!$D$2:$D$251,'Jul Bank'!$G$2:$G$251,'Trail Balance Monthly'!A25,'Jul Bank'!$D$2:$D$251,"&lt;=0")</f>
        <v>0</v>
      </c>
      <c r="V25" s="23"/>
      <c r="W25" s="21">
        <f>_xlfn.SUMIFS('Aug Bank'!$D$2:$D$251,'Aug Bank'!$G$2:$G$251,'Trail Balance Monthly'!A25,'Aug Bank'!$D$2:$D$251,"&gt;=0")</f>
        <v>0</v>
      </c>
      <c r="X25" s="21">
        <f>_xlfn.SUMIFS('Aug Bank'!$D$2:$D$251,'Aug Bank'!$G$2:$G$251,'Trail Balance Monthly'!A25,'Aug Bank'!$D$2:$D$251,"&lt;=0")</f>
        <v>0</v>
      </c>
      <c r="Y25" s="23"/>
      <c r="Z25" s="21">
        <f>_xlfn.SUMIFS('Sep Bank'!$D$2:$D$251,'Sep Bank'!$G$2:$G$251,'Trail Balance Monthly'!A25,'Sep Bank'!$D$2:$D$251,"&gt;=0")</f>
        <v>0</v>
      </c>
      <c r="AA25" s="21">
        <f>_xlfn.SUMIFS('Sep Bank'!$D$2:$D$251,'Sep Bank'!$G$2:$G$251,'Trail Balance Monthly'!A25,'Sep Bank'!$D$2:$D$251,"&lt;=0")</f>
        <v>0</v>
      </c>
      <c r="AB25" s="23"/>
      <c r="AC25" s="21">
        <f>_xlfn.SUMIFS('Oct Bank'!$D$2:$D$251,'Oct Bank'!$G$2:$G$251,'Trail Balance Monthly'!A25,'Oct Bank'!$D$2:$D$251,"&gt;=0")</f>
        <v>0</v>
      </c>
      <c r="AD25" s="21">
        <f>_xlfn.SUMIFS('Oct Bank'!$D$2:$D$251,'Oct Bank'!$G$2:$G$251,'Trail Balance Monthly'!A25,'Oct Bank'!$D$2:$D$251,"&lt;=0")</f>
        <v>0</v>
      </c>
      <c r="AE25" s="23"/>
      <c r="AF25" s="21">
        <f>_xlfn.SUMIFS('Nov Bank'!$D$2:$D$254,'Nov Bank'!$G$2:$G$254,'Trail Balance Monthly'!A25,'Nov Bank'!$D$2:$D$254,"&gt;=0")</f>
        <v>0</v>
      </c>
      <c r="AG25" s="21">
        <f>_xlfn.SUMIFS('Nov Bank'!$D$2:$D$254,'Nov Bank'!$G$2:$G$254,'Trail Balance Monthly'!A25,'Nov Bank'!$D$2:$D$254,"&lt;=0")</f>
        <v>0</v>
      </c>
      <c r="AH25" s="23"/>
      <c r="AI25" s="21">
        <f>_xlfn.SUMIFS('Dec Bank'!$D$2:$D$251,'Dec Bank'!$G$2:$G$251,'Trail Balance Monthly'!A25,'Dec Bank'!$D$2:$D$251,"&gt;=0")</f>
        <v>0</v>
      </c>
      <c r="AJ25" s="21">
        <f>_xlfn.SUMIFS('Dec Bank'!$D$2:$D$251,'Dec Bank'!$G$2:$G$251,'Trail Balance Monthly'!A25,'Dec Bank'!$D$2:$D$251,"&lt;=0")</f>
        <v>0</v>
      </c>
      <c r="AK25" s="22"/>
      <c r="AL25" s="25">
        <f t="shared" si="0"/>
        <v>0</v>
      </c>
      <c r="AM25" s="26">
        <f t="shared" si="1"/>
        <v>-76.82</v>
      </c>
      <c r="AN25" s="27">
        <f t="shared" si="2"/>
        <v>-76.82</v>
      </c>
      <c r="AO25" s="15"/>
      <c r="AP25" s="194">
        <f>_xlfn.SUMIFS('Bank Statement 2016'!$D$2:$D$1103,'Bank Statement 2016'!$G$2:$G$1103,'Trail Balance Monthly'!A25,'Bank Statement 2016'!$D$2:$D$1103,"&gt;0")</f>
        <v>0</v>
      </c>
      <c r="AQ25" s="194">
        <f>_xlfn.SUMIFS('Bank Statement 2016'!$D$2:$D$1103,'Bank Statement 2016'!$G$2:$G$1103,'Trail Balance Monthly'!A25,'Bank Statement 2016'!$D$2:$D$1103,"&lt;0")</f>
        <v>-76.82</v>
      </c>
      <c r="AR25" s="194">
        <f t="shared" si="3"/>
        <v>-76.82</v>
      </c>
      <c r="AS25" s="79"/>
    </row>
    <row r="26" spans="1:45" ht="15.75" customHeight="1">
      <c r="A26" s="18" t="s">
        <v>833</v>
      </c>
      <c r="B26" s="21">
        <f>_xlfn.SUMIFS('Jan Bank'!$D$2:$D$251,'Jan Bank'!$G$2:$G$251,'Trail Balance Monthly'!A26,'Jan Bank'!$D$2:$D$251,"&gt;=0")</f>
        <v>0</v>
      </c>
      <c r="C26" s="21">
        <f>_xlfn.SUMIFS('Jan Bank'!$D$2:$D$251,'Jan Bank'!$G$2:$G$251,'Trail Balance Monthly'!A26,'Jan Bank'!$D$2:$D$251,"&lt;=0")</f>
        <v>0</v>
      </c>
      <c r="D26" s="22"/>
      <c r="E26" s="21">
        <f>_xlfn.SUMIFS('Feb Bank'!$D$2:$D$251,'Feb Bank'!$G$2:$G$251,'Trail Balance Monthly'!A26,'Feb Bank'!$D$2:$D$251,"&gt;=0")</f>
        <v>0</v>
      </c>
      <c r="F26" s="21">
        <f>_xlfn.SUMIFS('Feb Bank'!$D$2:$D$251,'Feb Bank'!$G$2:$G$251,'Trail Balance Monthly'!A26,'Feb Bank'!$D$2:$D$251,"&lt;=0")</f>
        <v>0</v>
      </c>
      <c r="G26" s="22"/>
      <c r="H26" s="21">
        <f>_xlfn.SUMIFS('Mar Bank'!$D$2:$D$251,'Mar Bank'!$G$2:$G$251,'Trail Balance Monthly'!A26,'Mar Bank'!$D$2:$D$251,"&gt;=0")</f>
        <v>0</v>
      </c>
      <c r="I26" s="21">
        <f>_xlfn.SUMIFS('Mar Bank'!$D$2:$D$251,'Mar Bank'!$G$2:$G$251,'Trail Balance Monthly'!A26,'Mar Bank'!$D$2:$D$251,"&lt;=0")</f>
        <v>0</v>
      </c>
      <c r="J26" s="22"/>
      <c r="K26" s="21">
        <f>_xlfn.SUMIFS('Apr Bank'!$D$2:$D$251,'Apr Bank'!$G$2:$G$251,'Trail Balance Monthly'!A26,'Apr Bank'!$D$2:$D$251,"&gt;=0")</f>
        <v>500</v>
      </c>
      <c r="L26" s="21">
        <f>_xlfn.SUMIFS('Apr Bank'!$D$2:$D$251,'Apr Bank'!$G$2:$G$251,'Trail Balance Monthly'!A26,'Apr Bank'!$D$2:$D$251,"&lt;=0")</f>
        <v>0</v>
      </c>
      <c r="M26" s="22"/>
      <c r="N26" s="21">
        <f>_xlfn.SUMIFS('May Bank'!$D$2:$D$251,'May Bank'!$G$2:$G$251,'Trail Balance Monthly'!A26,'May Bank'!$D$2:$D$251,"&gt;=0")</f>
        <v>0</v>
      </c>
      <c r="O26" s="21">
        <f>_xlfn.SUMIFS('May Bank'!$D$2:$D$251,'May Bank'!$G$2:$G$251,'Trail Balance Monthly'!A26,'May Bank'!$D$2:$D$251,"&lt;=0")</f>
        <v>-150</v>
      </c>
      <c r="P26" s="23"/>
      <c r="Q26" s="24">
        <f>_xlfn.SUMIFS('Jun Bank'!$D$2:$D$251,'Jun Bank'!$G$2:$G$251,'Trail Balance Monthly'!A26,'Jun Bank'!$D$2:$D$251,"&gt;=0")</f>
        <v>500</v>
      </c>
      <c r="R26" s="21">
        <f>_xlfn.SUMIFS('Jun Bank'!$D$2:$D$251,'Jun Bank'!$G$2:$G$251,'Trail Balance Monthly'!A26,'Jun Bank'!$D$2:$D$251,"&lt;=0")</f>
        <v>-1500</v>
      </c>
      <c r="S26" s="23"/>
      <c r="T26" s="21">
        <f>_xlfn.SUMIFS('Jul Bank'!$D$2:$D$251,'Jul Bank'!$G$2:$G$251,'Trail Balance Monthly'!A26,'Jul Bank'!$D$2:$D$251,"&gt;=0")</f>
        <v>330</v>
      </c>
      <c r="U26" s="21">
        <f>_xlfn.SUMIFS('Jul Bank'!$D$2:$D$251,'Jul Bank'!$G$2:$G$251,'Trail Balance Monthly'!A26,'Jul Bank'!$D$2:$D$251,"&lt;=0")</f>
        <v>0</v>
      </c>
      <c r="V26" s="23"/>
      <c r="W26" s="21">
        <f>_xlfn.SUMIFS('Aug Bank'!$D$2:$D$251,'Aug Bank'!$G$2:$G$251,'Trail Balance Monthly'!A26,'Aug Bank'!$D$2:$D$251,"&gt;=0")</f>
        <v>0</v>
      </c>
      <c r="X26" s="21">
        <f>_xlfn.SUMIFS('Aug Bank'!$D$2:$D$251,'Aug Bank'!$G$2:$G$251,'Trail Balance Monthly'!A26,'Aug Bank'!$D$2:$D$251,"&lt;=0")</f>
        <v>0</v>
      </c>
      <c r="Y26" s="23"/>
      <c r="Z26" s="21">
        <f>_xlfn.SUMIFS('Sep Bank'!$D$2:$D$251,'Sep Bank'!$G$2:$G$251,'Trail Balance Monthly'!A26,'Sep Bank'!$D$2:$D$251,"&gt;=0")</f>
        <v>50</v>
      </c>
      <c r="AA26" s="21">
        <f>_xlfn.SUMIFS('Sep Bank'!$D$2:$D$251,'Sep Bank'!$G$2:$G$251,'Trail Balance Monthly'!A26,'Sep Bank'!$D$2:$D$251,"&lt;=0")</f>
        <v>0</v>
      </c>
      <c r="AB26" s="23"/>
      <c r="AC26" s="21">
        <f>_xlfn.SUMIFS('Oct Bank'!$D$2:$D$251,'Oct Bank'!$G$2:$G$251,'Trail Balance Monthly'!A26,'Oct Bank'!$D$2:$D$251,"&gt;=0")</f>
        <v>0</v>
      </c>
      <c r="AD26" s="21">
        <f>_xlfn.SUMIFS('Oct Bank'!$D$2:$D$251,'Oct Bank'!$G$2:$G$251,'Trail Balance Monthly'!A26,'Oct Bank'!$D$2:$D$251,"&lt;=0")</f>
        <v>0</v>
      </c>
      <c r="AE26" s="23"/>
      <c r="AF26" s="21">
        <f>_xlfn.SUMIFS('Nov Bank'!$D$2:$D$254,'Nov Bank'!$G$2:$G$254,'Trail Balance Monthly'!A26,'Nov Bank'!$D$2:$D$254,"&gt;=0")</f>
        <v>338.55</v>
      </c>
      <c r="AG26" s="21">
        <f>_xlfn.SUMIFS('Nov Bank'!$D$2:$D$254,'Nov Bank'!$G$2:$G$254,'Trail Balance Monthly'!A26,'Nov Bank'!$D$2:$D$254,"&lt;=0")</f>
        <v>0</v>
      </c>
      <c r="AH26" s="23"/>
      <c r="AI26" s="21">
        <f>_xlfn.SUMIFS('Dec Bank'!$D$2:$D$251,'Dec Bank'!$G$2:$G$251,'Trail Balance Monthly'!A26,'Dec Bank'!$D$2:$D$251,"&gt;=0")</f>
        <v>0</v>
      </c>
      <c r="AJ26" s="21">
        <f>_xlfn.SUMIFS('Dec Bank'!$D$2:$D$251,'Dec Bank'!$G$2:$G$251,'Trail Balance Monthly'!A26,'Dec Bank'!$D$2:$D$251,"&lt;=0")</f>
        <v>0</v>
      </c>
      <c r="AK26" s="22"/>
      <c r="AL26" s="25">
        <f t="shared" si="0"/>
        <v>1718.55</v>
      </c>
      <c r="AM26" s="26">
        <f t="shared" si="1"/>
        <v>-1650</v>
      </c>
      <c r="AN26" s="27">
        <f t="shared" si="2"/>
        <v>68.54999999999995</v>
      </c>
      <c r="AO26" s="15"/>
      <c r="AP26" s="194">
        <f>_xlfn.SUMIFS('Bank Statement 2016'!$D$2:$D$1103,'Bank Statement 2016'!$G$2:$G$1103,'Trail Balance Monthly'!A26,'Bank Statement 2016'!$D$2:$D$1103,"&gt;0")</f>
        <v>1718.55</v>
      </c>
      <c r="AQ26" s="194">
        <f>_xlfn.SUMIFS('Bank Statement 2016'!$D$2:$D$1103,'Bank Statement 2016'!$G$2:$G$1103,'Trail Balance Monthly'!A26,'Bank Statement 2016'!$D$2:$D$1103,"&lt;0")</f>
        <v>-1650</v>
      </c>
      <c r="AR26" s="194">
        <f t="shared" si="3"/>
        <v>68.54999999999995</v>
      </c>
      <c r="AS26" s="79"/>
    </row>
    <row r="27" spans="1:45" ht="15.75" customHeight="1">
      <c r="A27" s="18" t="s">
        <v>783</v>
      </c>
      <c r="B27" s="21">
        <f>_xlfn.SUMIFS('Jan Bank'!$D$2:$D$251,'Jan Bank'!$G$2:$G$251,'Trail Balance Monthly'!A27,'Jan Bank'!$D$2:$D$251,"&gt;=0")</f>
        <v>0</v>
      </c>
      <c r="C27" s="21">
        <f>_xlfn.SUMIFS('Jan Bank'!$D$2:$D$251,'Jan Bank'!$G$2:$G$251,'Trail Balance Monthly'!A27,'Jan Bank'!$D$2:$D$251,"&lt;=0")</f>
        <v>0</v>
      </c>
      <c r="D27" s="22"/>
      <c r="E27" s="21">
        <f>_xlfn.SUMIFS('Feb Bank'!$D$2:$D$251,'Feb Bank'!$G$2:$G$251,'Trail Balance Monthly'!A27,'Feb Bank'!$D$2:$D$251,"&gt;=0")</f>
        <v>0</v>
      </c>
      <c r="F27" s="21">
        <f>_xlfn.SUMIFS('Feb Bank'!$D$2:$D$251,'Feb Bank'!$G$2:$G$251,'Trail Balance Monthly'!A27,'Feb Bank'!$D$2:$D$251,"&lt;=0")</f>
        <v>-146.75</v>
      </c>
      <c r="G27" s="22"/>
      <c r="H27" s="21">
        <f>_xlfn.SUMIFS('Mar Bank'!$D$2:$D$251,'Mar Bank'!$G$2:$G$251,'Trail Balance Monthly'!A27,'Mar Bank'!$D$2:$D$251,"&gt;=0")</f>
        <v>0</v>
      </c>
      <c r="I27" s="21">
        <f>_xlfn.SUMIFS('Mar Bank'!$D$2:$D$251,'Mar Bank'!$G$2:$G$251,'Trail Balance Monthly'!A27,'Mar Bank'!$D$2:$D$251,"&lt;=0")</f>
        <v>0</v>
      </c>
      <c r="J27" s="22"/>
      <c r="K27" s="21">
        <f>_xlfn.SUMIFS('Apr Bank'!$D$2:$D$251,'Apr Bank'!$G$2:$G$251,'Trail Balance Monthly'!A27,'Apr Bank'!$D$2:$D$251,"&gt;=0")</f>
        <v>0</v>
      </c>
      <c r="L27" s="21">
        <f>_xlfn.SUMIFS('Apr Bank'!$D$2:$D$251,'Apr Bank'!$G$2:$G$251,'Trail Balance Monthly'!A27,'Apr Bank'!$D$2:$D$251,"&lt;=0")</f>
        <v>-569.87</v>
      </c>
      <c r="M27" s="22"/>
      <c r="N27" s="21">
        <f>_xlfn.SUMIFS('May Bank'!$D$2:$D$251,'May Bank'!$G$2:$G$251,'Trail Balance Monthly'!A27,'May Bank'!$D$2:$D$251,"&gt;=0")</f>
        <v>0</v>
      </c>
      <c r="O27" s="21">
        <f>_xlfn.SUMIFS('May Bank'!$D$2:$D$251,'May Bank'!$G$2:$G$251,'Trail Balance Monthly'!A27,'May Bank'!$D$2:$D$251,"&lt;=0")</f>
        <v>-194</v>
      </c>
      <c r="P27" s="23"/>
      <c r="Q27" s="24">
        <f>_xlfn.SUMIFS('Jun Bank'!$D$2:$D$251,'Jun Bank'!$G$2:$G$251,'Trail Balance Monthly'!A27,'Jun Bank'!$D$2:$D$251,"&gt;=0")</f>
        <v>0</v>
      </c>
      <c r="R27" s="21">
        <f>_xlfn.SUMIFS('Jun Bank'!$D$2:$D$251,'Jun Bank'!$G$2:$G$251,'Trail Balance Monthly'!A27,'Jun Bank'!$D$2:$D$251,"&lt;=0")</f>
        <v>-84.37</v>
      </c>
      <c r="S27" s="23"/>
      <c r="T27" s="21">
        <f>_xlfn.SUMIFS('Jul Bank'!$D$2:$D$251,'Jul Bank'!$G$2:$G$251,'Trail Balance Monthly'!A27,'Jul Bank'!$D$2:$D$251,"&gt;=0")</f>
        <v>0</v>
      </c>
      <c r="U27" s="21">
        <f>_xlfn.SUMIFS('Jul Bank'!$D$2:$D$251,'Jul Bank'!$G$2:$G$251,'Trail Balance Monthly'!A27,'Jul Bank'!$D$2:$D$251,"&lt;=0")</f>
        <v>0</v>
      </c>
      <c r="V27" s="23"/>
      <c r="W27" s="21">
        <f>_xlfn.SUMIFS('Aug Bank'!$D$2:$D$251,'Aug Bank'!$G$2:$G$251,'Trail Balance Monthly'!A27,'Aug Bank'!$D$2:$D$251,"&gt;=0")</f>
        <v>0</v>
      </c>
      <c r="X27" s="21">
        <f>_xlfn.SUMIFS('Aug Bank'!$D$2:$D$251,'Aug Bank'!$G$2:$G$251,'Trail Balance Monthly'!A27,'Aug Bank'!$D$2:$D$251,"&lt;=0")</f>
        <v>-500</v>
      </c>
      <c r="Y27" s="23"/>
      <c r="Z27" s="21">
        <f>_xlfn.SUMIFS('Sep Bank'!$D$2:$D$251,'Sep Bank'!$G$2:$G$251,'Trail Balance Monthly'!A27,'Sep Bank'!$D$2:$D$251,"&gt;=0")</f>
        <v>0</v>
      </c>
      <c r="AA27" s="21">
        <f>_xlfn.SUMIFS('Sep Bank'!$D$2:$D$251,'Sep Bank'!$G$2:$G$251,'Trail Balance Monthly'!A27,'Sep Bank'!$D$2:$D$251,"&lt;=0")</f>
        <v>-997.33</v>
      </c>
      <c r="AB27" s="23"/>
      <c r="AC27" s="21">
        <f>_xlfn.SUMIFS('Oct Bank'!$D$2:$D$251,'Oct Bank'!$G$2:$G$251,'Trail Balance Monthly'!A27,'Oct Bank'!$D$2:$D$251,"&gt;=0")</f>
        <v>0</v>
      </c>
      <c r="AD27" s="21">
        <f>_xlfn.SUMIFS('Oct Bank'!$D$2:$D$251,'Oct Bank'!$G$2:$G$251,'Trail Balance Monthly'!A27,'Oct Bank'!$D$2:$D$251,"&lt;=0")</f>
        <v>0</v>
      </c>
      <c r="AE27" s="23"/>
      <c r="AF27" s="21">
        <f>_xlfn.SUMIFS('Nov Bank'!$D$2:$D$254,'Nov Bank'!$G$2:$G$254,'Trail Balance Monthly'!A27,'Nov Bank'!$D$2:$D$254,"&gt;=0")</f>
        <v>0</v>
      </c>
      <c r="AG27" s="21">
        <f>_xlfn.SUMIFS('Nov Bank'!$D$2:$D$254,'Nov Bank'!$G$2:$G$254,'Trail Balance Monthly'!A27,'Nov Bank'!$D$2:$D$254,"&lt;=0")</f>
        <v>-381.16999999999996</v>
      </c>
      <c r="AH27" s="23"/>
      <c r="AI27" s="21">
        <f>_xlfn.SUMIFS('Dec Bank'!$D$2:$D$251,'Dec Bank'!$G$2:$G$251,'Trail Balance Monthly'!A27,'Dec Bank'!$D$2:$D$251,"&gt;=0")</f>
        <v>0</v>
      </c>
      <c r="AJ27" s="21">
        <f>_xlfn.SUMIFS('Dec Bank'!$D$2:$D$251,'Dec Bank'!$G$2:$G$251,'Trail Balance Monthly'!A27,'Dec Bank'!$D$2:$D$251,"&lt;=0")</f>
        <v>-260.87</v>
      </c>
      <c r="AK27" s="22"/>
      <c r="AL27" s="25">
        <f t="shared" si="0"/>
        <v>0</v>
      </c>
      <c r="AM27" s="26">
        <f t="shared" si="1"/>
        <v>-3134.36</v>
      </c>
      <c r="AN27" s="27">
        <f t="shared" si="2"/>
        <v>-3134.36</v>
      </c>
      <c r="AO27" s="15"/>
      <c r="AP27" s="194">
        <f>_xlfn.SUMIFS('Bank Statement 2016'!$D$2:$D$1103,'Bank Statement 2016'!$G$2:$G$1103,'Trail Balance Monthly'!A27,'Bank Statement 2016'!$D$2:$D$1103,"&gt;0")</f>
        <v>0</v>
      </c>
      <c r="AQ27" s="194">
        <f>_xlfn.SUMIFS('Bank Statement 2016'!$D$2:$D$1103,'Bank Statement 2016'!$G$2:$G$1103,'Trail Balance Monthly'!A27,'Bank Statement 2016'!$D$2:$D$1103,"&lt;0")</f>
        <v>-3134.36</v>
      </c>
      <c r="AR27" s="194">
        <f t="shared" si="3"/>
        <v>-3134.36</v>
      </c>
      <c r="AS27" s="79"/>
    </row>
    <row r="28" spans="1:45" ht="15.75" customHeight="1">
      <c r="A28" s="18" t="s">
        <v>5</v>
      </c>
      <c r="B28" s="21">
        <f>_xlfn.SUMIFS('Jan Bank'!$D$2:$D$251,'Jan Bank'!$G$2:$G$251,'Trail Balance Monthly'!A28,'Jan Bank'!$D$2:$D$251,"&gt;=0")</f>
        <v>1050</v>
      </c>
      <c r="C28" s="21">
        <f>_xlfn.SUMIFS('Jan Bank'!$D$2:$D$251,'Jan Bank'!$G$2:$G$251,'Trail Balance Monthly'!A28,'Jan Bank'!$D$2:$D$251,"&lt;=0")</f>
        <v>0</v>
      </c>
      <c r="D28" s="22"/>
      <c r="E28" s="21">
        <f>_xlfn.SUMIFS('Feb Bank'!$D$2:$D$251,'Feb Bank'!$G$2:$G$251,'Trail Balance Monthly'!A28,'Feb Bank'!$D$2:$D$251,"&gt;=0")</f>
        <v>641</v>
      </c>
      <c r="F28" s="21">
        <f>_xlfn.SUMIFS('Feb Bank'!$D$2:$D$251,'Feb Bank'!$G$2:$G$251,'Trail Balance Monthly'!A28,'Feb Bank'!$D$2:$D$251,"&lt;=0")</f>
        <v>0</v>
      </c>
      <c r="G28" s="22"/>
      <c r="H28" s="21">
        <f>_xlfn.SUMIFS('Mar Bank'!$D$2:$D$251,'Mar Bank'!$G$2:$G$251,'Trail Balance Monthly'!A28,'Mar Bank'!$D$2:$D$251,"&gt;=0")</f>
        <v>300</v>
      </c>
      <c r="I28" s="21">
        <f>_xlfn.SUMIFS('Mar Bank'!$D$2:$D$251,'Mar Bank'!$G$2:$G$251,'Trail Balance Monthly'!A28,'Mar Bank'!$D$2:$D$251,"&lt;=0")</f>
        <v>0</v>
      </c>
      <c r="J28" s="22"/>
      <c r="K28" s="21">
        <f>_xlfn.SUMIFS('Apr Bank'!$D$2:$D$251,'Apr Bank'!$G$2:$G$251,'Trail Balance Monthly'!A28,'Apr Bank'!$D$2:$D$251,"&gt;=0")</f>
        <v>140</v>
      </c>
      <c r="L28" s="21">
        <f>_xlfn.SUMIFS('Apr Bank'!$D$2:$D$251,'Apr Bank'!$G$2:$G$251,'Trail Balance Monthly'!A28,'Apr Bank'!$D$2:$D$251,"&lt;=0")</f>
        <v>0</v>
      </c>
      <c r="M28" s="22"/>
      <c r="N28" s="21">
        <f>_xlfn.SUMIFS('May Bank'!$D$2:$D$251,'May Bank'!$G$2:$G$251,'Trail Balance Monthly'!A28,'May Bank'!$D$2:$D$251,"&gt;=0")</f>
        <v>100</v>
      </c>
      <c r="O28" s="21">
        <f>_xlfn.SUMIFS('May Bank'!$D$2:$D$251,'May Bank'!$G$2:$G$251,'Trail Balance Monthly'!A28,'May Bank'!$D$2:$D$251,"&lt;=0")</f>
        <v>0</v>
      </c>
      <c r="P28" s="23"/>
      <c r="Q28" s="24">
        <f>_xlfn.SUMIFS('Jun Bank'!$D$2:$D$251,'Jun Bank'!$G$2:$G$251,'Trail Balance Monthly'!A28,'Jun Bank'!$D$2:$D$251,"&gt;=0")</f>
        <v>110</v>
      </c>
      <c r="R28" s="21">
        <f>_xlfn.SUMIFS('Jun Bank'!$D$2:$D$251,'Jun Bank'!$G$2:$G$251,'Trail Balance Monthly'!A28,'Jun Bank'!$D$2:$D$251,"&lt;=0")</f>
        <v>0</v>
      </c>
      <c r="S28" s="23"/>
      <c r="T28" s="21">
        <f>_xlfn.SUMIFS('Jul Bank'!$D$2:$D$251,'Jul Bank'!$G$2:$G$251,'Trail Balance Monthly'!A28,'Jul Bank'!$D$2:$D$251,"&gt;=0")</f>
        <v>165</v>
      </c>
      <c r="U28" s="21">
        <f>_xlfn.SUMIFS('Jul Bank'!$D$2:$D$251,'Jul Bank'!$G$2:$G$251,'Trail Balance Monthly'!A28,'Jul Bank'!$D$2:$D$251,"&lt;=0")</f>
        <v>0</v>
      </c>
      <c r="V28" s="23"/>
      <c r="W28" s="21">
        <f>_xlfn.SUMIFS('Aug Bank'!$D$2:$D$251,'Aug Bank'!$G$2:$G$251,'Trail Balance Monthly'!A28,'Aug Bank'!$D$2:$D$251,"&gt;=0")</f>
        <v>306</v>
      </c>
      <c r="X28" s="21">
        <f>_xlfn.SUMIFS('Aug Bank'!$D$2:$D$251,'Aug Bank'!$G$2:$G$251,'Trail Balance Monthly'!A28,'Aug Bank'!$D$2:$D$251,"&lt;=0")</f>
        <v>0</v>
      </c>
      <c r="Y28" s="23"/>
      <c r="Z28" s="21">
        <f>_xlfn.SUMIFS('Sep Bank'!$D$2:$D$251,'Sep Bank'!$G$2:$G$251,'Trail Balance Monthly'!A28,'Sep Bank'!$D$2:$D$251,"&gt;=0")</f>
        <v>640</v>
      </c>
      <c r="AA28" s="21">
        <f>_xlfn.SUMIFS('Sep Bank'!$D$2:$D$251,'Sep Bank'!$G$2:$G$251,'Trail Balance Monthly'!A28,'Sep Bank'!$D$2:$D$251,"&lt;=0")</f>
        <v>0</v>
      </c>
      <c r="AB28" s="23"/>
      <c r="AC28" s="21">
        <f>_xlfn.SUMIFS('Oct Bank'!$D$2:$D$251,'Oct Bank'!$G$2:$G$251,'Trail Balance Monthly'!A28,'Oct Bank'!$D$2:$D$251,"&gt;=0")</f>
        <v>440</v>
      </c>
      <c r="AD28" s="21">
        <f>_xlfn.SUMIFS('Oct Bank'!$D$2:$D$251,'Oct Bank'!$G$2:$G$251,'Trail Balance Monthly'!A28,'Oct Bank'!$D$2:$D$251,"&lt;=0")</f>
        <v>0</v>
      </c>
      <c r="AE28" s="23"/>
      <c r="AF28" s="21">
        <f>_xlfn.SUMIFS('Nov Bank'!$D$2:$D$254,'Nov Bank'!$G$2:$G$254,'Trail Balance Monthly'!A28,'Nov Bank'!$D$2:$D$254,"&gt;=0")</f>
        <v>150</v>
      </c>
      <c r="AG28" s="21">
        <f>_xlfn.SUMIFS('Nov Bank'!$D$2:$D$254,'Nov Bank'!$G$2:$G$254,'Trail Balance Monthly'!A28,'Nov Bank'!$D$2:$D$254,"&lt;=0")</f>
        <v>0</v>
      </c>
      <c r="AH28" s="23"/>
      <c r="AI28" s="21">
        <f>_xlfn.SUMIFS('Dec Bank'!$D$2:$D$251,'Dec Bank'!$G$2:$G$251,'Trail Balance Monthly'!A28,'Dec Bank'!$D$2:$D$251,"&gt;=0")</f>
        <v>395</v>
      </c>
      <c r="AJ28" s="21">
        <f>_xlfn.SUMIFS('Dec Bank'!$D$2:$D$251,'Dec Bank'!$G$2:$G$251,'Trail Balance Monthly'!A28,'Dec Bank'!$D$2:$D$251,"&lt;=0")</f>
        <v>0</v>
      </c>
      <c r="AK28" s="22"/>
      <c r="AL28" s="25">
        <f t="shared" si="0"/>
        <v>4437</v>
      </c>
      <c r="AM28" s="26">
        <f t="shared" si="1"/>
        <v>0</v>
      </c>
      <c r="AN28" s="27">
        <f t="shared" si="2"/>
        <v>4437</v>
      </c>
      <c r="AO28" s="15"/>
      <c r="AP28" s="194">
        <f>_xlfn.SUMIFS('Bank Statement 2016'!$D$2:$D$1103,'Bank Statement 2016'!$G$2:$G$1103,'Trail Balance Monthly'!A28,'Bank Statement 2016'!$D$2:$D$1103,"&gt;0")</f>
        <v>4437</v>
      </c>
      <c r="AQ28" s="194">
        <f>_xlfn.SUMIFS('Bank Statement 2016'!$D$2:$D$1103,'Bank Statement 2016'!$G$2:$G$1103,'Trail Balance Monthly'!A28,'Bank Statement 2016'!$D$2:$D$1103,"&lt;0")</f>
        <v>0</v>
      </c>
      <c r="AR28" s="194">
        <f t="shared" si="3"/>
        <v>4437</v>
      </c>
      <c r="AS28" s="79"/>
    </row>
    <row r="29" spans="1:45" ht="15.75" customHeight="1">
      <c r="A29" s="18" t="s">
        <v>31</v>
      </c>
      <c r="B29" s="21">
        <f>_xlfn.SUMIFS('Jan Bank'!$D$2:$D$251,'Jan Bank'!$G$2:$G$251,'Trail Balance Monthly'!A29,'Jan Bank'!$D$2:$D$251,"&gt;=0")</f>
        <v>0</v>
      </c>
      <c r="C29" s="21">
        <f>_xlfn.SUMIFS('Jan Bank'!$D$2:$D$251,'Jan Bank'!$G$2:$G$251,'Trail Balance Monthly'!A29,'Jan Bank'!$D$2:$D$251,"&lt;=0")</f>
        <v>0</v>
      </c>
      <c r="D29" s="22"/>
      <c r="E29" s="21">
        <f>_xlfn.SUMIFS('Feb Bank'!$D$2:$D$251,'Feb Bank'!$G$2:$G$251,'Trail Balance Monthly'!A29,'Feb Bank'!$D$2:$D$251,"&gt;=0")</f>
        <v>0</v>
      </c>
      <c r="F29" s="21">
        <f>_xlfn.SUMIFS('Feb Bank'!$D$2:$D$251,'Feb Bank'!$G$2:$G$251,'Trail Balance Monthly'!A29,'Feb Bank'!$D$2:$D$251,"&lt;=0")</f>
        <v>0</v>
      </c>
      <c r="G29" s="22"/>
      <c r="H29" s="21">
        <f>_xlfn.SUMIFS('Mar Bank'!$D$2:$D$251,'Mar Bank'!$G$2:$G$251,'Trail Balance Monthly'!A29,'Mar Bank'!$D$2:$D$251,"&gt;=0")</f>
        <v>0</v>
      </c>
      <c r="I29" s="21">
        <f>_xlfn.SUMIFS('Mar Bank'!$D$2:$D$251,'Mar Bank'!$G$2:$G$251,'Trail Balance Monthly'!A29,'Mar Bank'!$D$2:$D$251,"&lt;=0")</f>
        <v>0</v>
      </c>
      <c r="J29" s="22"/>
      <c r="K29" s="21">
        <f>_xlfn.SUMIFS('Apr Bank'!$D$2:$D$251,'Apr Bank'!$G$2:$G$251,'Trail Balance Monthly'!A29,'Apr Bank'!$D$2:$D$251,"&gt;=0")</f>
        <v>0</v>
      </c>
      <c r="L29" s="21">
        <f>_xlfn.SUMIFS('Apr Bank'!$D$2:$D$251,'Apr Bank'!$G$2:$G$251,'Trail Balance Monthly'!A29,'Apr Bank'!$D$2:$D$251,"&lt;=0")</f>
        <v>0</v>
      </c>
      <c r="M29" s="22"/>
      <c r="N29" s="21">
        <f>_xlfn.SUMIFS('May Bank'!$D$2:$D$251,'May Bank'!$G$2:$G$251,'Trail Balance Monthly'!A29,'May Bank'!$D$2:$D$251,"&gt;=0")</f>
        <v>0</v>
      </c>
      <c r="O29" s="21">
        <f>_xlfn.SUMIFS('May Bank'!$D$2:$D$251,'May Bank'!$G$2:$G$251,'Trail Balance Monthly'!A29,'May Bank'!$D$2:$D$251,"&lt;=0")</f>
        <v>0</v>
      </c>
      <c r="P29" s="23"/>
      <c r="Q29" s="24">
        <f>_xlfn.SUMIFS('Jun Bank'!$D$2:$D$251,'Jun Bank'!$G$2:$G$251,'Trail Balance Monthly'!A29,'Jun Bank'!$D$2:$D$251,"&gt;=0")</f>
        <v>0</v>
      </c>
      <c r="R29" s="21">
        <f>_xlfn.SUMIFS('Jun Bank'!$D$2:$D$251,'Jun Bank'!$G$2:$G$251,'Trail Balance Monthly'!A29,'Jun Bank'!$D$2:$D$251,"&lt;=0")</f>
        <v>0</v>
      </c>
      <c r="S29" s="23"/>
      <c r="T29" s="21">
        <f>_xlfn.SUMIFS('Jul Bank'!$D$2:$D$251,'Jul Bank'!$G$2:$G$251,'Trail Balance Monthly'!A29,'Jul Bank'!$D$2:$D$251,"&gt;=0")</f>
        <v>0</v>
      </c>
      <c r="U29" s="21">
        <f>_xlfn.SUMIFS('Jul Bank'!$D$2:$D$251,'Jul Bank'!$G$2:$G$251,'Trail Balance Monthly'!A29,'Jul Bank'!$D$2:$D$251,"&lt;=0")</f>
        <v>0</v>
      </c>
      <c r="V29" s="23"/>
      <c r="W29" s="21">
        <f>_xlfn.SUMIFS('Aug Bank'!$D$2:$D$251,'Aug Bank'!$G$2:$G$251,'Trail Balance Monthly'!A29,'Aug Bank'!$D$2:$D$251,"&gt;=0")</f>
        <v>200</v>
      </c>
      <c r="X29" s="21">
        <f>_xlfn.SUMIFS('Aug Bank'!$D$2:$D$251,'Aug Bank'!$G$2:$G$251,'Trail Balance Monthly'!A29,'Aug Bank'!$D$2:$D$251,"&lt;=0")</f>
        <v>0</v>
      </c>
      <c r="Y29" s="23"/>
      <c r="Z29" s="21">
        <f>_xlfn.SUMIFS('Sep Bank'!$D$2:$D$251,'Sep Bank'!$G$2:$G$251,'Trail Balance Monthly'!A29,'Sep Bank'!$D$2:$D$251,"&gt;=0")</f>
        <v>280</v>
      </c>
      <c r="AA29" s="21">
        <f>_xlfn.SUMIFS('Sep Bank'!$D$2:$D$251,'Sep Bank'!$G$2:$G$251,'Trail Balance Monthly'!A29,'Sep Bank'!$D$2:$D$251,"&lt;=0")</f>
        <v>0</v>
      </c>
      <c r="AB29" s="23"/>
      <c r="AC29" s="21">
        <f>_xlfn.SUMIFS('Oct Bank'!$D$2:$D$251,'Oct Bank'!$G$2:$G$251,'Trail Balance Monthly'!A29,'Oct Bank'!$D$2:$D$251,"&gt;=0")</f>
        <v>0</v>
      </c>
      <c r="AD29" s="21">
        <f>_xlfn.SUMIFS('Oct Bank'!$D$2:$D$251,'Oct Bank'!$G$2:$G$251,'Trail Balance Monthly'!A29,'Oct Bank'!$D$2:$D$251,"&lt;=0")</f>
        <v>0</v>
      </c>
      <c r="AE29" s="23"/>
      <c r="AF29" s="21">
        <f>_xlfn.SUMIFS('Nov Bank'!$D$2:$D$254,'Nov Bank'!$G$2:$G$254,'Trail Balance Monthly'!A29,'Nov Bank'!$D$2:$D$254,"&gt;=0")</f>
        <v>0</v>
      </c>
      <c r="AG29" s="21">
        <f>_xlfn.SUMIFS('Nov Bank'!$D$2:$D$254,'Nov Bank'!$G$2:$G$254,'Trail Balance Monthly'!A29,'Nov Bank'!$D$2:$D$254,"&lt;=0")</f>
        <v>0</v>
      </c>
      <c r="AH29" s="23"/>
      <c r="AI29" s="21">
        <f>_xlfn.SUMIFS('Dec Bank'!$D$2:$D$251,'Dec Bank'!$G$2:$G$251,'Trail Balance Monthly'!A29,'Dec Bank'!$D$2:$D$251,"&gt;=0")</f>
        <v>114.3</v>
      </c>
      <c r="AJ29" s="21">
        <f>_xlfn.SUMIFS('Dec Bank'!$D$2:$D$251,'Dec Bank'!$G$2:$G$251,'Trail Balance Monthly'!A29,'Dec Bank'!$D$2:$D$251,"&lt;=0")</f>
        <v>0</v>
      </c>
      <c r="AK29" s="22"/>
      <c r="AL29" s="25">
        <f t="shared" si="0"/>
        <v>594.3</v>
      </c>
      <c r="AM29" s="26">
        <f t="shared" si="1"/>
        <v>0</v>
      </c>
      <c r="AN29" s="27">
        <f t="shared" si="2"/>
        <v>594.3</v>
      </c>
      <c r="AO29" s="15"/>
      <c r="AP29" s="194">
        <f>_xlfn.SUMIFS('Bank Statement 2016'!$D$2:$D$1103,'Bank Statement 2016'!$G$2:$G$1103,'Trail Balance Monthly'!A29,'Bank Statement 2016'!$D$2:$D$1103,"&gt;0")</f>
        <v>594.3</v>
      </c>
      <c r="AQ29" s="194">
        <f>_xlfn.SUMIFS('Bank Statement 2016'!$D$2:$D$1103,'Bank Statement 2016'!$G$2:$G$1103,'Trail Balance Monthly'!A29,'Bank Statement 2016'!$D$2:$D$1103,"&lt;0")</f>
        <v>0</v>
      </c>
      <c r="AR29" s="194">
        <f t="shared" si="3"/>
        <v>594.3</v>
      </c>
      <c r="AS29" s="79"/>
    </row>
    <row r="30" spans="1:45" ht="15.75" customHeight="1">
      <c r="A30" s="18" t="s">
        <v>26</v>
      </c>
      <c r="B30" s="21">
        <f>_xlfn.SUMIFS('Jan Bank'!$D$2:$D$251,'Jan Bank'!$G$2:$G$251,'Trail Balance Monthly'!A30,'Jan Bank'!$D$2:$D$251,"&gt;=0")</f>
        <v>3042</v>
      </c>
      <c r="C30" s="21">
        <f>_xlfn.SUMIFS('Jan Bank'!$D$2:$D$251,'Jan Bank'!$G$2:$G$251,'Trail Balance Monthly'!A30,'Jan Bank'!$D$2:$D$251,"&lt;=0")</f>
        <v>0</v>
      </c>
      <c r="D30" s="22"/>
      <c r="E30" s="21">
        <f>_xlfn.SUMIFS('Feb Bank'!$D$2:$D$251,'Feb Bank'!$G$2:$G$251,'Trail Balance Monthly'!A30,'Feb Bank'!$D$2:$D$251,"&gt;=0")</f>
        <v>140</v>
      </c>
      <c r="F30" s="21">
        <f>_xlfn.SUMIFS('Feb Bank'!$D$2:$D$251,'Feb Bank'!$G$2:$G$251,'Trail Balance Monthly'!A30,'Feb Bank'!$D$2:$D$251,"&lt;=0")</f>
        <v>0</v>
      </c>
      <c r="G30" s="22"/>
      <c r="H30" s="21">
        <f>_xlfn.SUMIFS('Mar Bank'!$D$2:$D$251,'Mar Bank'!$G$2:$G$251,'Trail Balance Monthly'!A30,'Mar Bank'!$D$2:$D$251,"&gt;=0")</f>
        <v>112</v>
      </c>
      <c r="I30" s="21">
        <f>_xlfn.SUMIFS('Mar Bank'!$D$2:$D$251,'Mar Bank'!$G$2:$G$251,'Trail Balance Monthly'!A30,'Mar Bank'!$D$2:$D$251,"&lt;=0")</f>
        <v>0</v>
      </c>
      <c r="J30" s="22"/>
      <c r="K30" s="21">
        <f>_xlfn.SUMIFS('Apr Bank'!$D$2:$D$251,'Apr Bank'!$G$2:$G$251,'Trail Balance Monthly'!A30,'Apr Bank'!$D$2:$D$251,"&gt;=0")</f>
        <v>12</v>
      </c>
      <c r="L30" s="21">
        <f>_xlfn.SUMIFS('Apr Bank'!$D$2:$D$251,'Apr Bank'!$G$2:$G$251,'Trail Balance Monthly'!A30,'Apr Bank'!$D$2:$D$251,"&lt;=0")</f>
        <v>-989.63</v>
      </c>
      <c r="M30" s="22"/>
      <c r="N30" s="21">
        <f>_xlfn.SUMIFS('May Bank'!$D$2:$D$251,'May Bank'!$G$2:$G$251,'Trail Balance Monthly'!A30,'May Bank'!$D$2:$D$251,"&gt;=0")</f>
        <v>116</v>
      </c>
      <c r="O30" s="21">
        <f>_xlfn.SUMIFS('May Bank'!$D$2:$D$251,'May Bank'!$G$2:$G$251,'Trail Balance Monthly'!A30,'May Bank'!$D$2:$D$251,"&lt;=0")</f>
        <v>0</v>
      </c>
      <c r="P30" s="23"/>
      <c r="Q30" s="24">
        <f>_xlfn.SUMIFS('Jun Bank'!$D$2:$D$251,'Jun Bank'!$G$2:$G$251,'Trail Balance Monthly'!A30,'Jun Bank'!$D$2:$D$251,"&gt;=0")</f>
        <v>66</v>
      </c>
      <c r="R30" s="21">
        <f>_xlfn.SUMIFS('Jun Bank'!$D$2:$D$251,'Jun Bank'!$G$2:$G$251,'Trail Balance Monthly'!A30,'Jun Bank'!$D$2:$D$251,"&lt;=0")</f>
        <v>0</v>
      </c>
      <c r="S30" s="23"/>
      <c r="T30" s="21">
        <f>_xlfn.SUMIFS('Jul Bank'!$D$2:$D$251,'Jul Bank'!$G$2:$G$251,'Trail Balance Monthly'!A30,'Jul Bank'!$D$2:$D$251,"&gt;=0")</f>
        <v>100</v>
      </c>
      <c r="U30" s="21">
        <f>_xlfn.SUMIFS('Jul Bank'!$D$2:$D$251,'Jul Bank'!$G$2:$G$251,'Trail Balance Monthly'!A30,'Jul Bank'!$D$2:$D$251,"&lt;=0")</f>
        <v>0</v>
      </c>
      <c r="V30" s="23"/>
      <c r="W30" s="21">
        <f>_xlfn.SUMIFS('Aug Bank'!$D$2:$D$251,'Aug Bank'!$G$2:$G$251,'Trail Balance Monthly'!A30,'Aug Bank'!$D$2:$D$251,"&gt;=0")</f>
        <v>40</v>
      </c>
      <c r="X30" s="21">
        <f>_xlfn.SUMIFS('Aug Bank'!$D$2:$D$251,'Aug Bank'!$G$2:$G$251,'Trail Balance Monthly'!A30,'Aug Bank'!$D$2:$D$251,"&lt;=0")</f>
        <v>0</v>
      </c>
      <c r="Y30" s="23"/>
      <c r="Z30" s="21">
        <f>_xlfn.SUMIFS('Sep Bank'!$D$2:$D$251,'Sep Bank'!$G$2:$G$251,'Trail Balance Monthly'!A30,'Sep Bank'!$D$2:$D$251,"&gt;=0")</f>
        <v>32</v>
      </c>
      <c r="AA30" s="21">
        <f>_xlfn.SUMIFS('Sep Bank'!$D$2:$D$251,'Sep Bank'!$G$2:$G$251,'Trail Balance Monthly'!A30,'Sep Bank'!$D$2:$D$251,"&lt;=0")</f>
        <v>0</v>
      </c>
      <c r="AB30" s="23"/>
      <c r="AC30" s="21">
        <f>_xlfn.SUMIFS('Oct Bank'!$D$2:$D$251,'Oct Bank'!$G$2:$G$251,'Trail Balance Monthly'!A30,'Oct Bank'!$D$2:$D$251,"&gt;=0")</f>
        <v>80</v>
      </c>
      <c r="AD30" s="21">
        <f>_xlfn.SUMIFS('Oct Bank'!$D$2:$D$251,'Oct Bank'!$G$2:$G$251,'Trail Balance Monthly'!A30,'Oct Bank'!$D$2:$D$251,"&lt;=0")</f>
        <v>0</v>
      </c>
      <c r="AE30" s="23"/>
      <c r="AF30" s="21">
        <f>_xlfn.SUMIFS('Nov Bank'!$D$2:$D$254,'Nov Bank'!$G$2:$G$254,'Trail Balance Monthly'!A30,'Nov Bank'!$D$2:$D$254,"&gt;=0")</f>
        <v>355</v>
      </c>
      <c r="AG30" s="21">
        <f>_xlfn.SUMIFS('Nov Bank'!$D$2:$D$254,'Nov Bank'!$G$2:$G$254,'Trail Balance Monthly'!A30,'Nov Bank'!$D$2:$D$254,"&lt;=0")</f>
        <v>0</v>
      </c>
      <c r="AH30" s="23"/>
      <c r="AI30" s="21">
        <f>_xlfn.SUMIFS('Dec Bank'!$D$2:$D$251,'Dec Bank'!$G$2:$G$251,'Trail Balance Monthly'!A30,'Dec Bank'!$D$2:$D$251,"&gt;=0")</f>
        <v>20</v>
      </c>
      <c r="AJ30" s="21">
        <f>_xlfn.SUMIFS('Dec Bank'!$D$2:$D$251,'Dec Bank'!$G$2:$G$251,'Trail Balance Monthly'!A30,'Dec Bank'!$D$2:$D$251,"&lt;=0")</f>
        <v>0</v>
      </c>
      <c r="AK30" s="22"/>
      <c r="AL30" s="25">
        <f t="shared" si="0"/>
        <v>4115</v>
      </c>
      <c r="AM30" s="26">
        <f t="shared" si="1"/>
        <v>-989.63</v>
      </c>
      <c r="AN30" s="27">
        <f t="shared" si="2"/>
        <v>3125.37</v>
      </c>
      <c r="AO30" s="15"/>
      <c r="AP30" s="194">
        <f>_xlfn.SUMIFS('Bank Statement 2016'!$D$2:$D$1103,'Bank Statement 2016'!$G$2:$G$1103,'Trail Balance Monthly'!A30,'Bank Statement 2016'!$D$2:$D$1103,"&gt;0")</f>
        <v>4115</v>
      </c>
      <c r="AQ30" s="194">
        <f>_xlfn.SUMIFS('Bank Statement 2016'!$D$2:$D$1103,'Bank Statement 2016'!$G$2:$G$1103,'Trail Balance Monthly'!A30,'Bank Statement 2016'!$D$2:$D$1103,"&lt;0")</f>
        <v>-989.63</v>
      </c>
      <c r="AR30" s="194">
        <f t="shared" si="3"/>
        <v>3125.37</v>
      </c>
      <c r="AS30" s="79"/>
    </row>
    <row r="31" spans="1:45" ht="15.75" customHeight="1">
      <c r="A31" s="18" t="s">
        <v>30</v>
      </c>
      <c r="B31" s="21">
        <f>_xlfn.SUMIFS('Jan Bank'!$D$2:$D$251,'Jan Bank'!$G$2:$G$251,'Trail Balance Monthly'!A31,'Jan Bank'!$D$2:$D$251,"&gt;=0")</f>
        <v>1544</v>
      </c>
      <c r="C31" s="21">
        <f>_xlfn.SUMIFS('Jan Bank'!$D$2:$D$251,'Jan Bank'!$G$2:$G$251,'Trail Balance Monthly'!A31,'Jan Bank'!$D$2:$D$251,"&lt;=0")</f>
        <v>0</v>
      </c>
      <c r="D31" s="22"/>
      <c r="E31" s="21">
        <f>_xlfn.SUMIFS('Feb Bank'!$D$2:$D$251,'Feb Bank'!$G$2:$G$251,'Trail Balance Monthly'!A31,'Feb Bank'!$D$2:$D$251,"&gt;=0")</f>
        <v>1545</v>
      </c>
      <c r="F31" s="21">
        <f>_xlfn.SUMIFS('Feb Bank'!$D$2:$D$251,'Feb Bank'!$G$2:$G$251,'Trail Balance Monthly'!A31,'Feb Bank'!$D$2:$D$251,"&lt;=0")</f>
        <v>-3762.8999999999996</v>
      </c>
      <c r="G31" s="22"/>
      <c r="H31" s="21">
        <f>_xlfn.SUMIFS('Mar Bank'!$D$2:$D$251,'Mar Bank'!$G$2:$G$251,'Trail Balance Monthly'!A31,'Mar Bank'!$D$2:$D$251,"&gt;=0")</f>
        <v>1780</v>
      </c>
      <c r="I31" s="21">
        <f>_xlfn.SUMIFS('Mar Bank'!$D$2:$D$251,'Mar Bank'!$G$2:$G$251,'Trail Balance Monthly'!A31,'Mar Bank'!$D$2:$D$251,"&lt;=0")</f>
        <v>-679</v>
      </c>
      <c r="J31" s="22"/>
      <c r="K31" s="21">
        <f>_xlfn.SUMIFS('Apr Bank'!$D$2:$D$251,'Apr Bank'!$G$2:$G$251,'Trail Balance Monthly'!A31,'Apr Bank'!$D$2:$D$251,"&gt;=0")</f>
        <v>1119</v>
      </c>
      <c r="L31" s="21">
        <f>_xlfn.SUMIFS('Apr Bank'!$D$2:$D$251,'Apr Bank'!$G$2:$G$251,'Trail Balance Monthly'!A31,'Apr Bank'!$D$2:$D$251,"&lt;=0")</f>
        <v>-1753.16</v>
      </c>
      <c r="M31" s="22"/>
      <c r="N31" s="21">
        <f>_xlfn.SUMIFS('May Bank'!$D$2:$D$251,'May Bank'!$G$2:$G$251,'Trail Balance Monthly'!A31,'May Bank'!$D$2:$D$251,"&gt;=0")</f>
        <v>850</v>
      </c>
      <c r="O31" s="21">
        <f>_xlfn.SUMIFS('May Bank'!$D$2:$D$251,'May Bank'!$G$2:$G$251,'Trail Balance Monthly'!A31,'May Bank'!$D$2:$D$251,"&lt;=0")</f>
        <v>-623</v>
      </c>
      <c r="P31" s="23"/>
      <c r="Q31" s="24">
        <f>_xlfn.SUMIFS('Jun Bank'!$D$2:$D$251,'Jun Bank'!$G$2:$G$251,'Trail Balance Monthly'!A31,'Jun Bank'!$D$2:$D$251,"&gt;=0")</f>
        <v>946</v>
      </c>
      <c r="R31" s="21">
        <f>_xlfn.SUMIFS('Jun Bank'!$D$2:$D$251,'Jun Bank'!$G$2:$G$251,'Trail Balance Monthly'!A31,'Jun Bank'!$D$2:$D$251,"&lt;=0")</f>
        <v>-504</v>
      </c>
      <c r="S31" s="23"/>
      <c r="T31" s="21">
        <f>_xlfn.SUMIFS('Jul Bank'!$D$2:$D$251,'Jul Bank'!$G$2:$G$251,'Trail Balance Monthly'!A31,'Jul Bank'!$D$2:$D$251,"&gt;=0")</f>
        <v>3105</v>
      </c>
      <c r="U31" s="21">
        <f>_xlfn.SUMIFS('Jul Bank'!$D$2:$D$251,'Jul Bank'!$G$2:$G$251,'Trail Balance Monthly'!A31,'Jul Bank'!$D$2:$D$251,"&lt;=0")</f>
        <v>-2098.96</v>
      </c>
      <c r="V31" s="23"/>
      <c r="W31" s="21">
        <f>_xlfn.SUMIFS('Aug Bank'!$D$2:$D$251,'Aug Bank'!$G$2:$G$251,'Trail Balance Monthly'!A31,'Aug Bank'!$D$2:$D$251,"&gt;=0")</f>
        <v>2414</v>
      </c>
      <c r="X31" s="21">
        <f>_xlfn.SUMIFS('Aug Bank'!$D$2:$D$251,'Aug Bank'!$G$2:$G$251,'Trail Balance Monthly'!A31,'Aug Bank'!$D$2:$D$251,"&lt;=0")</f>
        <v>-2056.76</v>
      </c>
      <c r="Y31" s="23"/>
      <c r="Z31" s="21">
        <f>_xlfn.SUMIFS('Sep Bank'!$D$2:$D$251,'Sep Bank'!$G$2:$G$251,'Trail Balance Monthly'!A31,'Sep Bank'!$D$2:$D$251,"&gt;=0")</f>
        <v>2128</v>
      </c>
      <c r="AA31" s="21">
        <f>_xlfn.SUMIFS('Sep Bank'!$D$2:$D$251,'Sep Bank'!$G$2:$G$251,'Trail Balance Monthly'!A31,'Sep Bank'!$D$2:$D$251,"&lt;=0")</f>
        <v>-3613.96</v>
      </c>
      <c r="AB31" s="23"/>
      <c r="AC31" s="21">
        <f>_xlfn.SUMIFS('Oct Bank'!$D$2:$D$251,'Oct Bank'!$G$2:$G$251,'Trail Balance Monthly'!A31,'Oct Bank'!$D$2:$D$251,"&gt;=0")</f>
        <v>4836</v>
      </c>
      <c r="AD31" s="21">
        <f>_xlfn.SUMIFS('Oct Bank'!$D$2:$D$251,'Oct Bank'!$G$2:$G$251,'Trail Balance Monthly'!A31,'Oct Bank'!$D$2:$D$251,"&lt;=0")</f>
        <v>-5277.4800000000005</v>
      </c>
      <c r="AE31" s="23"/>
      <c r="AF31" s="21">
        <f>_xlfn.SUMIFS('Nov Bank'!$D$2:$D$254,'Nov Bank'!$G$2:$G$254,'Trail Balance Monthly'!A31,'Nov Bank'!$D$2:$D$254,"&gt;=0")</f>
        <v>2440</v>
      </c>
      <c r="AG31" s="21">
        <f>_xlfn.SUMIFS('Nov Bank'!$D$2:$D$254,'Nov Bank'!$G$2:$G$254,'Trail Balance Monthly'!A31,'Nov Bank'!$D$2:$D$254,"&lt;=0")</f>
        <v>-2146.9700000000003</v>
      </c>
      <c r="AH31" s="23"/>
      <c r="AI31" s="21">
        <f>_xlfn.SUMIFS('Dec Bank'!$D$2:$D$251,'Dec Bank'!$G$2:$G$251,'Trail Balance Monthly'!A31,'Dec Bank'!$D$2:$D$251,"&gt;=0")</f>
        <v>1884</v>
      </c>
      <c r="AJ31" s="21">
        <f>_xlfn.SUMIFS('Dec Bank'!$D$2:$D$251,'Dec Bank'!$G$2:$G$251,'Trail Balance Monthly'!A31,'Dec Bank'!$D$2:$D$251,"&lt;=0")</f>
        <v>-1797.96</v>
      </c>
      <c r="AK31" s="22"/>
      <c r="AL31" s="25">
        <f t="shared" si="0"/>
        <v>24591</v>
      </c>
      <c r="AM31" s="26">
        <f t="shared" si="1"/>
        <v>-24314.15</v>
      </c>
      <c r="AN31" s="27">
        <f t="shared" si="2"/>
        <v>276.84999999999854</v>
      </c>
      <c r="AO31" s="15"/>
      <c r="AP31" s="194">
        <f>_xlfn.SUMIFS('Bank Statement 2016'!$D$2:$D$1103,'Bank Statement 2016'!$G$2:$G$1103,'Trail Balance Monthly'!A31,'Bank Statement 2016'!$D$2:$D$1103,"&gt;0")</f>
        <v>24591</v>
      </c>
      <c r="AQ31" s="194">
        <f>_xlfn.SUMIFS('Bank Statement 2016'!$D$2:$D$1103,'Bank Statement 2016'!$G$2:$G$1103,'Trail Balance Monthly'!A31,'Bank Statement 2016'!$D$2:$D$1103,"&lt;0")</f>
        <v>-24314.149999999994</v>
      </c>
      <c r="AR31" s="194">
        <f t="shared" si="3"/>
        <v>276.8500000000058</v>
      </c>
      <c r="AS31" s="79"/>
    </row>
    <row r="32" spans="1:45" ht="15.75" customHeight="1">
      <c r="A32" s="137" t="s">
        <v>30</v>
      </c>
      <c r="B32" s="21">
        <f>_xlfn.SUMIFS('Jan Bank'!$E$2:$E$251,'Jan Bank'!$G$2:$G$251,'Trail Balance Monthly'!A32,'Jan Bank'!$E$2:$E$251,"&gt;=0")</f>
        <v>758</v>
      </c>
      <c r="C32" s="21">
        <f>_xlfn.SUMIFS('Jan Bank'!$E$2:$E$251,'Jan Bank'!$G$2:$G$251,'Trail Balance Monthly'!A32,'Jan Bank'!$E$2:$E$251,"&lt;=0")</f>
        <v>-3756.4</v>
      </c>
      <c r="D32" s="22"/>
      <c r="E32" s="21">
        <f>_xlfn.SUMIFS('Feb Bank'!$E$2:$E$251,'Feb Bank'!$G$2:$G$251,'Trail Balance Monthly'!A32,'Feb Bank'!$E$2:$E$251,"&gt;=0")</f>
        <v>60</v>
      </c>
      <c r="F32" s="21">
        <f>_xlfn.SUMIFS('Feb Bank'!$E$2:$E$251,'Feb Bank'!$G$2:$G$251,'Trail Balance Monthly'!A32,'Feb Bank'!$E$2:$E$251,"&lt;=0")</f>
        <v>-40.81</v>
      </c>
      <c r="G32" s="22"/>
      <c r="H32" s="21">
        <f>_xlfn.SUMIFS('Mar Bank'!$E$2:$E$251,'Mar Bank'!$G$2:$G$251,'Trail Balance Monthly'!A32,'Mar Bank'!$E$2:$E$251,"&gt;=0")</f>
        <v>24</v>
      </c>
      <c r="I32" s="21">
        <f>_xlfn.SUMIFS('Mar Bank'!$E$2:$E$251,'Mar Bank'!$G$2:$G$251,'Trail Balance Monthly'!A32,'Mar Bank'!$E$2:$E$251,"&lt;=0")</f>
        <v>0</v>
      </c>
      <c r="J32" s="22"/>
      <c r="K32" s="21">
        <f>_xlfn.SUMIFS('Apr Bank'!$E$2:$E$251,'Apr Bank'!$G$2:$G$251,'Trail Balance Monthly'!A32,'Apr Bank'!$E$2:$E$251,"&gt;=0")</f>
        <v>0</v>
      </c>
      <c r="L32" s="21">
        <f>_xlfn.SUMIFS('Apr Bank'!$E$2:$E$251,'Apr Bank'!$G$2:$G$251,'Trail Balance Monthly'!A32,'Apr Bank'!$E$2:$E$251,"&lt;=0")</f>
        <v>0</v>
      </c>
      <c r="M32" s="22"/>
      <c r="N32" s="21">
        <f>_xlfn.SUMIFS('May Bank'!$E$2:$E$251,'May Bank'!$G$2:$G$251,'Trail Balance Monthly'!A32,'May Bank'!$E$2:$E$251,"&gt;=0")</f>
        <v>50</v>
      </c>
      <c r="O32" s="21">
        <f>_xlfn.SUMIFS('May Bank'!$E$2:$E$251,'May Bank'!$G$2:$G$251,'Trail Balance Monthly'!A32,'May Bank'!$E$2:$E$251,"&lt;=0")</f>
        <v>0</v>
      </c>
      <c r="P32" s="23"/>
      <c r="Q32" s="24">
        <f>_xlfn.SUMIFS('Jun Bank'!$E$2:$E$251,'Jun Bank'!$G$2:$G$251,'Trail Balance Monthly'!A32,'Jun Bank'!$E$2:$E$251,"&gt;=0")</f>
        <v>100</v>
      </c>
      <c r="R32" s="21">
        <f>_xlfn.SUMIFS('Jun Bank'!$E$2:$E$251,'Jun Bank'!$G$2:$G$251,'Trail Balance Monthly'!A32,'Jun Bank'!$E$2:$E$251,"&lt;=0")</f>
        <v>0</v>
      </c>
      <c r="S32" s="23"/>
      <c r="T32" s="21">
        <f>_xlfn.SUMIFS('Jul Bank'!$E$2:$E$251,'Jul Bank'!$G$2:$G$251,'Trail Balance Monthly'!A32,'Jul Bank'!$E$2:$E$251,"&gt;=0")</f>
        <v>37</v>
      </c>
      <c r="U32" s="21">
        <f>_xlfn.SUMIFS('Jul Bank'!$E$2:$E$251,'Jul Bank'!$G$2:$G$251,'Trail Balance Monthly'!A32,'Jul Bank'!$E$2:$E$251,"&lt;=0")</f>
        <v>0</v>
      </c>
      <c r="V32" s="23"/>
      <c r="W32" s="21">
        <f>_xlfn.SUMIFS('Aug Bank'!$E$2:$E$251,'Aug Bank'!$G$2:$G$251,'Trail Balance Monthly'!A32,'Aug Bank'!$E$2:$E$251,"&gt;=0")</f>
        <v>0</v>
      </c>
      <c r="X32" s="21">
        <f>_xlfn.SUMIFS('Aug Bank'!$E$2:$E$251,'Aug Bank'!$G$2:$G$251,'Trail Balance Monthly'!A32,'Aug Bank'!$E$2:$E$251,"&lt;=0")</f>
        <v>0</v>
      </c>
      <c r="Y32" s="23"/>
      <c r="Z32" s="21">
        <f>_xlfn.SUMIFS('Sep Bank'!$E$2:$E$251,'Sep Bank'!$G$2:$G$251,'Trail Balance Monthly'!A32,'Sep Bank'!$E$2:$E$251,"&gt;=0")</f>
        <v>40</v>
      </c>
      <c r="AA32" s="21">
        <f>_xlfn.SUMIFS('Sep Bank'!$E$2:$E$251,'Sep Bank'!$G$2:$G$251,'Trail Balance Monthly'!A32,'Sep Bank'!$E$2:$E$251,"&lt;=0")</f>
        <v>0</v>
      </c>
      <c r="AB32" s="23"/>
      <c r="AC32" s="21">
        <f>_xlfn.SUMIFS('Oct Bank'!$E$2:$E$251,'Oct Bank'!$G$2:$G$251,'Trail Balance Monthly'!A32,'Oct Bank'!$E$2:$E$251,"&gt;=0")</f>
        <v>76</v>
      </c>
      <c r="AD32" s="21">
        <f>_xlfn.SUMIFS('Oct Bank'!$E$2:$E$251,'Oct Bank'!$G$2:$G$251,'Trail Balance Monthly'!A32,'Oct Bank'!$E$2:$E$251,"&lt;=0")</f>
        <v>0</v>
      </c>
      <c r="AE32" s="23"/>
      <c r="AF32" s="21">
        <f>_xlfn.SUMIFS('Nov Bank'!$E$2:$E$254,'Nov Bank'!$G$2:$G$254,'Trail Balance Monthly'!A32,'Nov Bank'!$E$2:$E$254,"&gt;=0")</f>
        <v>0</v>
      </c>
      <c r="AG32" s="21">
        <f>_xlfn.SUMIFS('Nov Bank'!$E$2:$E$254,'Nov Bank'!$G$2:$G$254,'Trail Balance Monthly'!A32,'Nov Bank'!$E$2:$E$254,"&lt;=0")</f>
        <v>0</v>
      </c>
      <c r="AH32" s="23"/>
      <c r="AI32" s="21">
        <f>_xlfn.SUMIFS('Dec Bank'!$E$2:$E$251,'Dec Bank'!$G$2:$G$251,'Trail Balance Monthly'!A32,'Dec Bank'!$E$2:$E$251,"&gt;=0")</f>
        <v>0</v>
      </c>
      <c r="AJ32" s="21">
        <f>_xlfn.SUMIFS('Dec Bank'!$E$2:$E$251,'Dec Bank'!$G$2:$G$251,'Trail Balance Monthly'!A32,'Dec Bank'!$E$2:$E$251,"&lt;=0")</f>
        <v>0</v>
      </c>
      <c r="AK32" s="22"/>
      <c r="AL32" s="25">
        <f t="shared" si="0"/>
        <v>1145</v>
      </c>
      <c r="AM32" s="26">
        <f t="shared" si="1"/>
        <v>-3797.21</v>
      </c>
      <c r="AN32" s="27">
        <f t="shared" si="2"/>
        <v>-2652.21</v>
      </c>
      <c r="AO32" s="15"/>
      <c r="AP32" s="194">
        <f>_xlfn.SUMIFS('Bank Statement 2016'!$E$2:$E$1103,'Bank Statement 2016'!$G$2:$G$1103,'Trail Balance Monthly'!A32,'Bank Statement 2016'!$E$2:$E$1103,"&gt;0")</f>
        <v>1145</v>
      </c>
      <c r="AQ32" s="194">
        <f>_xlfn.SUMIFS('Bank Statement 2016'!$E$2:$E$1103,'Bank Statement 2016'!$G$2:$G$1103,'Trail Balance Monthly'!A32,'Bank Statement 2016'!$E$2:$E$1103,"&lt;0")</f>
        <v>-3797.21</v>
      </c>
      <c r="AR32" s="194">
        <f t="shared" si="3"/>
        <v>-2652.21</v>
      </c>
      <c r="AS32" s="79"/>
    </row>
    <row r="33" spans="1:45" ht="15.75" customHeight="1">
      <c r="A33" s="18" t="s">
        <v>64</v>
      </c>
      <c r="B33" s="21">
        <f>_xlfn.SUMIFS('Jan Bank'!$D$2:$D$251,'Jan Bank'!$G$2:$G$251,'Trail Balance Monthly'!A33,'Jan Bank'!$D$2:$D$251,"&gt;=0")</f>
        <v>0</v>
      </c>
      <c r="C33" s="21">
        <f>_xlfn.SUMIFS('Jan Bank'!$D$2:$D$251,'Jan Bank'!$G$2:$G$251,'Trail Balance Monthly'!A33,'Jan Bank'!$D$2:$D$251,"&lt;=0")</f>
        <v>0</v>
      </c>
      <c r="D33" s="22"/>
      <c r="E33" s="21">
        <f>_xlfn.SUMIFS('Feb Bank'!$D$2:$D$251,'Feb Bank'!$G$2:$G$251,'Trail Balance Monthly'!A33,'Feb Bank'!$D$2:$D$251,"&gt;=0")</f>
        <v>650</v>
      </c>
      <c r="F33" s="21">
        <f>_xlfn.SUMIFS('Feb Bank'!$D$2:$D$251,'Feb Bank'!$G$2:$G$251,'Trail Balance Monthly'!A33,'Feb Bank'!$D$2:$D$251,"&lt;=0")</f>
        <v>0</v>
      </c>
      <c r="G33" s="22"/>
      <c r="H33" s="21">
        <f>_xlfn.SUMIFS('Mar Bank'!$D$2:$D$251,'Mar Bank'!$G$2:$G$251,'Trail Balance Monthly'!A33,'Mar Bank'!$D$2:$D$251,"&gt;=0")</f>
        <v>0</v>
      </c>
      <c r="I33" s="21">
        <f>_xlfn.SUMIFS('Mar Bank'!$D$2:$D$251,'Mar Bank'!$G$2:$G$251,'Trail Balance Monthly'!A33,'Mar Bank'!$D$2:$D$251,"&lt;=0")</f>
        <v>0</v>
      </c>
      <c r="J33" s="22"/>
      <c r="K33" s="21">
        <f>_xlfn.SUMIFS('Apr Bank'!$D$2:$D$251,'Apr Bank'!$G$2:$G$251,'Trail Balance Monthly'!A33,'Apr Bank'!$D$2:$D$251,"&gt;=0")</f>
        <v>0</v>
      </c>
      <c r="L33" s="21">
        <f>_xlfn.SUMIFS('Apr Bank'!$D$2:$D$251,'Apr Bank'!$G$2:$G$251,'Trail Balance Monthly'!A33,'Apr Bank'!$D$2:$D$251,"&lt;=0")</f>
        <v>0</v>
      </c>
      <c r="M33" s="22"/>
      <c r="N33" s="21">
        <f>_xlfn.SUMIFS('May Bank'!$D$2:$D$251,'May Bank'!$G$2:$G$251,'Trail Balance Monthly'!A33,'May Bank'!$D$2:$D$251,"&gt;=0")</f>
        <v>0</v>
      </c>
      <c r="O33" s="21">
        <f>_xlfn.SUMIFS('May Bank'!$D$2:$D$251,'May Bank'!$G$2:$G$251,'Trail Balance Monthly'!A33,'May Bank'!$D$2:$D$251,"&lt;=0")</f>
        <v>0</v>
      </c>
      <c r="P33" s="23"/>
      <c r="Q33" s="24">
        <f>_xlfn.SUMIFS('Jun Bank'!$D$2:$D$251,'Jun Bank'!$G$2:$G$251,'Trail Balance Monthly'!A33,'Jun Bank'!$D$2:$D$251,"&gt;=0")</f>
        <v>0</v>
      </c>
      <c r="R33" s="21">
        <f>_xlfn.SUMIFS('Jun Bank'!$D$2:$D$251,'Jun Bank'!$G$2:$G$251,'Trail Balance Monthly'!A33,'Jun Bank'!$D$2:$D$251,"&lt;=0")</f>
        <v>0</v>
      </c>
      <c r="S33" s="23"/>
      <c r="T33" s="21">
        <f>_xlfn.SUMIFS('Jul Bank'!$D$2:$D$251,'Jul Bank'!$G$2:$G$251,'Trail Balance Monthly'!A33,'Jul Bank'!$D$2:$D$251,"&gt;=0")</f>
        <v>300</v>
      </c>
      <c r="U33" s="21">
        <f>_xlfn.SUMIFS('Jul Bank'!$D$2:$D$251,'Jul Bank'!$G$2:$G$251,'Trail Balance Monthly'!A33,'Jul Bank'!$D$2:$D$251,"&lt;=0")</f>
        <v>0</v>
      </c>
      <c r="V33" s="23"/>
      <c r="W33" s="21">
        <f>_xlfn.SUMIFS('Aug Bank'!$D$2:$D$251,'Aug Bank'!$G$2:$G$251,'Trail Balance Monthly'!A33,'Aug Bank'!$D$2:$D$251,"&gt;=0")</f>
        <v>0</v>
      </c>
      <c r="X33" s="21">
        <f>_xlfn.SUMIFS('Aug Bank'!$D$2:$D$251,'Aug Bank'!$G$2:$G$251,'Trail Balance Monthly'!A33,'Aug Bank'!$D$2:$D$251,"&lt;=0")</f>
        <v>0</v>
      </c>
      <c r="Y33" s="23"/>
      <c r="Z33" s="21">
        <f>_xlfn.SUMIFS('Sep Bank'!$D$2:$D$251,'Sep Bank'!$G$2:$G$251,'Trail Balance Monthly'!A33,'Sep Bank'!$D$2:$D$251,"&gt;=0")</f>
        <v>100</v>
      </c>
      <c r="AA33" s="21">
        <f>_xlfn.SUMIFS('Sep Bank'!$D$2:$D$251,'Sep Bank'!$G$2:$G$251,'Trail Balance Monthly'!A33,'Sep Bank'!$D$2:$D$251,"&lt;=0")</f>
        <v>0</v>
      </c>
      <c r="AB33" s="23"/>
      <c r="AC33" s="21">
        <f>_xlfn.SUMIFS('Oct Bank'!$D$2:$D$251,'Oct Bank'!$G$2:$G$251,'Trail Balance Monthly'!A33,'Oct Bank'!$D$2:$D$251,"&gt;=0")</f>
        <v>200</v>
      </c>
      <c r="AD33" s="21">
        <f>_xlfn.SUMIFS('Oct Bank'!$D$2:$D$251,'Oct Bank'!$G$2:$G$251,'Trail Balance Monthly'!A33,'Oct Bank'!$D$2:$D$251,"&lt;=0")</f>
        <v>0</v>
      </c>
      <c r="AE33" s="23"/>
      <c r="AF33" s="21">
        <f>_xlfn.SUMIFS('Nov Bank'!$D$2:$D$254,'Nov Bank'!$G$2:$G$254,'Trail Balance Monthly'!A33,'Nov Bank'!$D$2:$D$254,"&gt;=0")</f>
        <v>0</v>
      </c>
      <c r="AG33" s="21">
        <f>_xlfn.SUMIFS('Nov Bank'!$D$2:$D$254,'Nov Bank'!$G$2:$G$254,'Trail Balance Monthly'!A33,'Nov Bank'!$D$2:$D$254,"&lt;=0")</f>
        <v>0</v>
      </c>
      <c r="AH33" s="23"/>
      <c r="AI33" s="21">
        <f>_xlfn.SUMIFS('Dec Bank'!$D$2:$D$251,'Dec Bank'!$G$2:$G$251,'Trail Balance Monthly'!A33,'Dec Bank'!$D$2:$D$251,"&gt;=0")</f>
        <v>0</v>
      </c>
      <c r="AJ33" s="21">
        <f>_xlfn.SUMIFS('Dec Bank'!$D$2:$D$251,'Dec Bank'!$G$2:$G$251,'Trail Balance Monthly'!A33,'Dec Bank'!$D$2:$D$251,"&lt;=0")</f>
        <v>0</v>
      </c>
      <c r="AK33" s="22"/>
      <c r="AL33" s="25">
        <f t="shared" si="0"/>
        <v>1250</v>
      </c>
      <c r="AM33" s="26">
        <f t="shared" si="1"/>
        <v>0</v>
      </c>
      <c r="AN33" s="27">
        <f t="shared" si="2"/>
        <v>1250</v>
      </c>
      <c r="AO33" s="15"/>
      <c r="AP33" s="194">
        <f>_xlfn.SUMIFS('Bank Statement 2016'!$D$2:$D$1103,'Bank Statement 2016'!$G$2:$G$1103,'Trail Balance Monthly'!A33,'Bank Statement 2016'!$D$2:$D$1103,"&gt;0")</f>
        <v>1250</v>
      </c>
      <c r="AQ33" s="194">
        <f>_xlfn.SUMIFS('Bank Statement 2016'!$D$2:$D$1103,'Bank Statement 2016'!$G$2:$G$1103,'Trail Balance Monthly'!A33,'Bank Statement 2016'!$D$2:$D$1103,"&lt;0")</f>
        <v>0</v>
      </c>
      <c r="AR33" s="194">
        <f t="shared" si="3"/>
        <v>1250</v>
      </c>
      <c r="AS33" s="79"/>
    </row>
    <row r="34" spans="1:45" ht="15.75" customHeight="1">
      <c r="A34" s="18" t="s">
        <v>831</v>
      </c>
      <c r="B34" s="21">
        <f>_xlfn.SUMIFS('Jan Bank'!$D$2:$D$251,'Jan Bank'!$G$2:$G$251,'Trail Balance Monthly'!A34,'Jan Bank'!$D$2:$D$251,"&gt;=0")</f>
        <v>0</v>
      </c>
      <c r="C34" s="21">
        <f>_xlfn.SUMIFS('Jan Bank'!$D$2:$D$251,'Jan Bank'!$G$2:$G$251,'Trail Balance Monthly'!A34,'Jan Bank'!$D$2:$D$251,"&lt;=0")</f>
        <v>0</v>
      </c>
      <c r="D34" s="22"/>
      <c r="E34" s="21">
        <f>_xlfn.SUMIFS('Feb Bank'!$D$2:$D$251,'Feb Bank'!$G$2:$G$251,'Trail Balance Monthly'!A34,'Feb Bank'!$D$2:$D$251,"&gt;=0")</f>
        <v>0</v>
      </c>
      <c r="F34" s="21">
        <f>_xlfn.SUMIFS('Feb Bank'!$D$2:$D$251,'Feb Bank'!$G$2:$G$251,'Trail Balance Monthly'!A34,'Feb Bank'!$D$2:$D$251,"&lt;=0")</f>
        <v>0</v>
      </c>
      <c r="G34" s="22"/>
      <c r="H34" s="21">
        <f>_xlfn.SUMIFS('Mar Bank'!$D$2:$D$251,'Mar Bank'!$G$2:$G$251,'Trail Balance Monthly'!A34,'Mar Bank'!$D$2:$D$251,"&gt;=0")</f>
        <v>0</v>
      </c>
      <c r="I34" s="21">
        <f>_xlfn.SUMIFS('Mar Bank'!$D$2:$D$251,'Mar Bank'!$G$2:$G$251,'Trail Balance Monthly'!A34,'Mar Bank'!$D$2:$D$251,"&lt;=0")</f>
        <v>-452.69</v>
      </c>
      <c r="J34" s="22"/>
      <c r="K34" s="21">
        <f>_xlfn.SUMIFS('Apr Bank'!$D$2:$D$251,'Apr Bank'!$G$2:$G$251,'Trail Balance Monthly'!A34,'Apr Bank'!$D$2:$D$251,"&gt;=0")</f>
        <v>0</v>
      </c>
      <c r="L34" s="21">
        <f>_xlfn.SUMIFS('Apr Bank'!$D$2:$D$251,'Apr Bank'!$G$2:$G$251,'Trail Balance Monthly'!A34,'Apr Bank'!$D$2:$D$251,"&lt;=0")</f>
        <v>-41</v>
      </c>
      <c r="M34" s="22"/>
      <c r="N34" s="21">
        <f>_xlfn.SUMIFS('May Bank'!$D$2:$D$251,'May Bank'!$G$2:$G$251,'Trail Balance Monthly'!A34,'May Bank'!$D$2:$D$251,"&gt;=0")</f>
        <v>0</v>
      </c>
      <c r="O34" s="21">
        <f>_xlfn.SUMIFS('May Bank'!$D$2:$D$251,'May Bank'!$G$2:$G$251,'Trail Balance Monthly'!A34,'May Bank'!$D$2:$D$251,"&lt;=0")</f>
        <v>0</v>
      </c>
      <c r="P34" s="23"/>
      <c r="Q34" s="24">
        <f>_xlfn.SUMIFS('Jun Bank'!$D$2:$D$251,'Jun Bank'!$G$2:$G$251,'Trail Balance Monthly'!A34,'Jun Bank'!$D$2:$D$251,"&gt;=0")</f>
        <v>0</v>
      </c>
      <c r="R34" s="21">
        <f>_xlfn.SUMIFS('Jun Bank'!$D$2:$D$251,'Jun Bank'!$G$2:$G$251,'Trail Balance Monthly'!A34,'Jun Bank'!$D$2:$D$251,"&lt;=0")</f>
        <v>0</v>
      </c>
      <c r="S34" s="23"/>
      <c r="T34" s="21">
        <f>_xlfn.SUMIFS('Jul Bank'!$D$2:$D$251,'Jul Bank'!$G$2:$G$251,'Trail Balance Monthly'!A34,'Jul Bank'!$D$2:$D$251,"&gt;=0")</f>
        <v>200</v>
      </c>
      <c r="U34" s="21">
        <f>_xlfn.SUMIFS('Jul Bank'!$D$2:$D$251,'Jul Bank'!$G$2:$G$251,'Trail Balance Monthly'!A34,'Jul Bank'!$D$2:$D$251,"&lt;=0")</f>
        <v>-3302</v>
      </c>
      <c r="V34" s="23"/>
      <c r="W34" s="21">
        <f>_xlfn.SUMIFS('Aug Bank'!$D$2:$D$251,'Aug Bank'!$G$2:$G$251,'Trail Balance Monthly'!A34,'Aug Bank'!$D$2:$D$251,"&gt;=0")</f>
        <v>202</v>
      </c>
      <c r="X34" s="21">
        <f>_xlfn.SUMIFS('Aug Bank'!$D$2:$D$251,'Aug Bank'!$G$2:$G$251,'Trail Balance Monthly'!A34,'Aug Bank'!$D$2:$D$251,"&lt;=0")</f>
        <v>-320</v>
      </c>
      <c r="Y34" s="23"/>
      <c r="Z34" s="21">
        <f>_xlfn.SUMIFS('Sep Bank'!$D$2:$D$251,'Sep Bank'!$G$2:$G$251,'Trail Balance Monthly'!A34,'Sep Bank'!$D$2:$D$251,"&gt;=0")</f>
        <v>2765</v>
      </c>
      <c r="AA34" s="21">
        <f>_xlfn.SUMIFS('Sep Bank'!$D$2:$D$251,'Sep Bank'!$G$2:$G$251,'Trail Balance Monthly'!A34,'Sep Bank'!$D$2:$D$251,"&lt;=0")</f>
        <v>-4000</v>
      </c>
      <c r="AB34" s="23"/>
      <c r="AC34" s="21">
        <f>_xlfn.SUMIFS('Oct Bank'!$D$2:$D$251,'Oct Bank'!$G$2:$G$251,'Trail Balance Monthly'!A34,'Oct Bank'!$D$2:$D$251,"&gt;=0")</f>
        <v>6133.65</v>
      </c>
      <c r="AD34" s="21">
        <f>_xlfn.SUMIFS('Oct Bank'!$D$2:$D$251,'Oct Bank'!$G$2:$G$251,'Trail Balance Monthly'!A34,'Oct Bank'!$D$2:$D$251,"&lt;=0")</f>
        <v>-2176.45</v>
      </c>
      <c r="AE34" s="23"/>
      <c r="AF34" s="21">
        <f>_xlfn.SUMIFS('Nov Bank'!$D$2:$D$254,'Nov Bank'!$G$2:$G$254,'Trail Balance Monthly'!A34,'Nov Bank'!$D$2:$D$254,"&gt;=0")</f>
        <v>0</v>
      </c>
      <c r="AG34" s="21">
        <f>_xlfn.SUMIFS('Nov Bank'!$D$2:$D$254,'Nov Bank'!$G$2:$G$254,'Trail Balance Monthly'!A34,'Nov Bank'!$D$2:$D$254,"&lt;=0")</f>
        <v>-364.46000000000004</v>
      </c>
      <c r="AH34" s="23"/>
      <c r="AI34" s="21">
        <f>_xlfn.SUMIFS('Dec Bank'!$D$2:$D$251,'Dec Bank'!$G$2:$G$251,'Trail Balance Monthly'!A34,'Dec Bank'!$D$2:$D$251,"&gt;=0")</f>
        <v>2000</v>
      </c>
      <c r="AJ34" s="21">
        <f>_xlfn.SUMIFS('Dec Bank'!$D$2:$D$251,'Dec Bank'!$G$2:$G$251,'Trail Balance Monthly'!A34,'Dec Bank'!$D$2:$D$251,"&lt;=0")</f>
        <v>0</v>
      </c>
      <c r="AK34" s="22"/>
      <c r="AL34" s="25">
        <f t="shared" si="0"/>
        <v>11300.65</v>
      </c>
      <c r="AM34" s="26">
        <f t="shared" si="1"/>
        <v>-10656.599999999999</v>
      </c>
      <c r="AN34" s="27">
        <f t="shared" si="2"/>
        <v>644.0500000000011</v>
      </c>
      <c r="AP34" s="194">
        <f>_xlfn.SUMIFS('Bank Statement 2016'!$D$2:$D$1103,'Bank Statement 2016'!$G$2:$G$1103,'Trail Balance Monthly'!A34,'Bank Statement 2016'!$D$2:$D$1103,"&gt;0")</f>
        <v>11300.65</v>
      </c>
      <c r="AQ34" s="194">
        <f>_xlfn.SUMIFS('Bank Statement 2016'!$D$2:$D$1103,'Bank Statement 2016'!$G$2:$G$1103,'Trail Balance Monthly'!A34,'Bank Statement 2016'!$D$2:$D$1103,"&lt;0")</f>
        <v>-10656.599999999999</v>
      </c>
      <c r="AR34" s="194">
        <f t="shared" si="3"/>
        <v>644.0500000000011</v>
      </c>
      <c r="AS34" s="79"/>
    </row>
    <row r="35" spans="1:45" ht="15.75" customHeight="1">
      <c r="A35" s="18" t="s">
        <v>126</v>
      </c>
      <c r="B35" s="21">
        <f>_xlfn.SUMIFS('Jan Bank'!$D$2:$D$251,'Jan Bank'!$G$2:$G$251,'Trail Balance Monthly'!A35,'Jan Bank'!$D$2:$D$251,"&gt;=0")</f>
        <v>0</v>
      </c>
      <c r="C35" s="21">
        <f>_xlfn.SUMIFS('Jan Bank'!$D$2:$D$251,'Jan Bank'!$G$2:$G$251,'Trail Balance Monthly'!A35,'Jan Bank'!$D$2:$D$251,"&lt;=0")</f>
        <v>0</v>
      </c>
      <c r="D35" s="22"/>
      <c r="E35" s="21">
        <f>_xlfn.SUMIFS('Feb Bank'!$D$2:$D$251,'Feb Bank'!$G$2:$G$251,'Trail Balance Monthly'!A35,'Feb Bank'!$D$2:$D$251,"&gt;=0")</f>
        <v>0</v>
      </c>
      <c r="F35" s="21">
        <f>_xlfn.SUMIFS('Feb Bank'!$D$2:$D$251,'Feb Bank'!$G$2:$G$251,'Trail Balance Monthly'!A35,'Feb Bank'!$D$2:$D$251,"&lt;=0")</f>
        <v>0</v>
      </c>
      <c r="G35" s="22"/>
      <c r="H35" s="21">
        <f>_xlfn.SUMIFS('Mar Bank'!$D$2:$D$251,'Mar Bank'!$G$2:$G$251,'Trail Balance Monthly'!A35,'Mar Bank'!$D$2:$D$251,"&gt;=0")</f>
        <v>0</v>
      </c>
      <c r="I35" s="21">
        <f>_xlfn.SUMIFS('Mar Bank'!$D$2:$D$251,'Mar Bank'!$G$2:$G$251,'Trail Balance Monthly'!A35,'Mar Bank'!$D$2:$D$251,"&lt;=0")</f>
        <v>0</v>
      </c>
      <c r="J35" s="22"/>
      <c r="K35" s="21">
        <f>_xlfn.SUMIFS('Apr Bank'!$D$2:$D$251,'Apr Bank'!$G$2:$G$251,'Trail Balance Monthly'!A35,'Apr Bank'!$D$2:$D$251,"&gt;=0")</f>
        <v>0</v>
      </c>
      <c r="L35" s="21">
        <f>_xlfn.SUMIFS('Apr Bank'!$D$2:$D$251,'Apr Bank'!$G$2:$G$251,'Trail Balance Monthly'!A35,'Apr Bank'!$D$2:$D$251,"&lt;=0")</f>
        <v>0</v>
      </c>
      <c r="M35" s="22"/>
      <c r="N35" s="21">
        <f>_xlfn.SUMIFS('May Bank'!$D$2:$D$251,'May Bank'!$G$2:$G$251,'Trail Balance Monthly'!A35,'May Bank'!$D$2:$D$251,"&gt;=0")</f>
        <v>0</v>
      </c>
      <c r="O35" s="21">
        <f>_xlfn.SUMIFS('May Bank'!$D$2:$D$251,'May Bank'!$G$2:$G$251,'Trail Balance Monthly'!A35,'May Bank'!$D$2:$D$251,"&lt;=0")</f>
        <v>0</v>
      </c>
      <c r="P35" s="23"/>
      <c r="Q35" s="24">
        <f>_xlfn.SUMIFS('Jun Bank'!$D$2:$D$251,'Jun Bank'!$G$2:$G$251,'Trail Balance Monthly'!A35,'Jun Bank'!$D$2:$D$251,"&gt;=0")</f>
        <v>0</v>
      </c>
      <c r="R35" s="21">
        <f>_xlfn.SUMIFS('Jun Bank'!$D$2:$D$251,'Jun Bank'!$G$2:$G$251,'Trail Balance Monthly'!A35,'Jun Bank'!$D$2:$D$251,"&lt;=0")</f>
        <v>0</v>
      </c>
      <c r="S35" s="23"/>
      <c r="T35" s="21">
        <f>_xlfn.SUMIFS('Jul Bank'!$D$2:$D$251,'Jul Bank'!$G$2:$G$251,'Trail Balance Monthly'!A35,'Jul Bank'!$D$2:$D$251,"&gt;=0")</f>
        <v>0</v>
      </c>
      <c r="U35" s="21">
        <f>_xlfn.SUMIFS('Jul Bank'!$D$2:$D$251,'Jul Bank'!$G$2:$G$251,'Trail Balance Monthly'!A35,'Jul Bank'!$D$2:$D$251,"&lt;=0")</f>
        <v>0</v>
      </c>
      <c r="V35" s="23"/>
      <c r="W35" s="21">
        <f>_xlfn.SUMIFS('Aug Bank'!$D$2:$D$251,'Aug Bank'!$G$2:$G$251,'Trail Balance Monthly'!A35,'Aug Bank'!$D$2:$D$251,"&gt;=0")</f>
        <v>332</v>
      </c>
      <c r="X35" s="21">
        <f>_xlfn.SUMIFS('Aug Bank'!$D$2:$D$251,'Aug Bank'!$G$2:$G$251,'Trail Balance Monthly'!A35,'Aug Bank'!$D$2:$D$251,"&lt;=0")</f>
        <v>0</v>
      </c>
      <c r="Y35" s="23"/>
      <c r="Z35" s="21">
        <f>_xlfn.SUMIFS('Sep Bank'!$D$2:$D$251,'Sep Bank'!$G$2:$G$251,'Trail Balance Monthly'!A35,'Sep Bank'!$D$2:$D$251,"&gt;=0")</f>
        <v>1360</v>
      </c>
      <c r="AA35" s="21">
        <f>_xlfn.SUMIFS('Sep Bank'!$D$2:$D$251,'Sep Bank'!$G$2:$G$251,'Trail Balance Monthly'!A35,'Sep Bank'!$D$2:$D$251,"&lt;=0")</f>
        <v>-1300</v>
      </c>
      <c r="AB35" s="23"/>
      <c r="AC35" s="21">
        <f>_xlfn.SUMIFS('Oct Bank'!$D$2:$D$251,'Oct Bank'!$G$2:$G$251,'Trail Balance Monthly'!A35,'Oct Bank'!$D$2:$D$251,"&gt;=0")</f>
        <v>67.5</v>
      </c>
      <c r="AD35" s="21">
        <f>_xlfn.SUMIFS('Oct Bank'!$D$2:$D$251,'Oct Bank'!$G$2:$G$251,'Trail Balance Monthly'!A35,'Oct Bank'!$D$2:$D$251,"&lt;=0")</f>
        <v>0</v>
      </c>
      <c r="AE35" s="23"/>
      <c r="AF35" s="21">
        <f>_xlfn.SUMIFS('Nov Bank'!$D$2:$D$254,'Nov Bank'!$G$2:$G$254,'Trail Balance Monthly'!A35,'Nov Bank'!$D$2:$D$254,"&gt;=0")</f>
        <v>0</v>
      </c>
      <c r="AG35" s="21">
        <f>_xlfn.SUMIFS('Nov Bank'!$D$2:$D$254,'Nov Bank'!$G$2:$G$254,'Trail Balance Monthly'!A35,'Nov Bank'!$D$2:$D$254,"&lt;=0")</f>
        <v>-258.88</v>
      </c>
      <c r="AH35" s="23"/>
      <c r="AI35" s="21">
        <f>_xlfn.SUMIFS('Dec Bank'!$D$2:$D$251,'Dec Bank'!$G$2:$G$251,'Trail Balance Monthly'!A35,'Dec Bank'!$D$2:$D$251,"&gt;=0")</f>
        <v>0</v>
      </c>
      <c r="AJ35" s="21">
        <f>_xlfn.SUMIFS('Dec Bank'!$D$2:$D$251,'Dec Bank'!$G$2:$G$251,'Trail Balance Monthly'!A35,'Dec Bank'!$D$2:$D$251,"&lt;=0")</f>
        <v>0</v>
      </c>
      <c r="AK35" s="22"/>
      <c r="AL35" s="25">
        <f t="shared" si="0"/>
        <v>1759.5</v>
      </c>
      <c r="AM35" s="26">
        <f t="shared" si="1"/>
        <v>-1558.88</v>
      </c>
      <c r="AN35" s="27">
        <f t="shared" si="2"/>
        <v>200.6199999999999</v>
      </c>
      <c r="AP35" s="194">
        <f>_xlfn.SUMIFS('Bank Statement 2016'!$D$2:$D$1103,'Bank Statement 2016'!$G$2:$G$1103,'Trail Balance Monthly'!A35,'Bank Statement 2016'!$D$2:$D$1103,"&gt;0")</f>
        <v>1759.5</v>
      </c>
      <c r="AQ35" s="194">
        <f>_xlfn.SUMIFS('Bank Statement 2016'!$D$2:$D$1103,'Bank Statement 2016'!$G$2:$G$1103,'Trail Balance Monthly'!A35,'Bank Statement 2016'!$D$2:$D$1103,"&lt;0")</f>
        <v>-1558.88</v>
      </c>
      <c r="AR35" s="194">
        <f t="shared" si="3"/>
        <v>200.6199999999999</v>
      </c>
      <c r="AS35" s="79"/>
    </row>
    <row r="36" spans="1:45" ht="15.75" customHeight="1">
      <c r="A36" s="18" t="s">
        <v>86</v>
      </c>
      <c r="B36" s="21">
        <f>_xlfn.SUMIFS('Jan Bank'!$D$2:$D$251,'Jan Bank'!$G$2:$G$251,'Trail Balance Monthly'!A36,'Jan Bank'!$D$2:$D$251,"&gt;=0")</f>
        <v>0</v>
      </c>
      <c r="C36" s="21">
        <f>_xlfn.SUMIFS('Jan Bank'!$D$2:$D$251,'Jan Bank'!$G$2:$G$251,'Trail Balance Monthly'!A36,'Jan Bank'!$D$2:$D$251,"&lt;=0")</f>
        <v>-38.24</v>
      </c>
      <c r="D36" s="22"/>
      <c r="E36" s="21">
        <f>_xlfn.SUMIFS('Feb Bank'!$D$2:$D$251,'Feb Bank'!$G$2:$G$251,'Trail Balance Monthly'!A36,'Feb Bank'!$D$2:$D$251,"&gt;=0")</f>
        <v>0</v>
      </c>
      <c r="F36" s="21">
        <f>_xlfn.SUMIFS('Feb Bank'!$D$2:$D$251,'Feb Bank'!$G$2:$G$251,'Trail Balance Monthly'!A36,'Feb Bank'!$D$2:$D$251,"&lt;=0")</f>
        <v>-38.24</v>
      </c>
      <c r="G36" s="22"/>
      <c r="H36" s="21">
        <f>_xlfn.SUMIFS('Mar Bank'!$D$2:$D$251,'Mar Bank'!$G$2:$G$251,'Trail Balance Monthly'!A36,'Mar Bank'!$D$2:$D$251,"&gt;=0")</f>
        <v>0</v>
      </c>
      <c r="I36" s="21">
        <f>_xlfn.SUMIFS('Mar Bank'!$D$2:$D$251,'Mar Bank'!$G$2:$G$251,'Trail Balance Monthly'!A36,'Mar Bank'!$D$2:$D$251,"&lt;=0")</f>
        <v>-38.24</v>
      </c>
      <c r="J36" s="22"/>
      <c r="K36" s="21">
        <f>_xlfn.SUMIFS('Apr Bank'!$D$2:$D$251,'Apr Bank'!$G$2:$G$251,'Trail Balance Monthly'!A36,'Apr Bank'!$D$2:$D$251,"&gt;=0")</f>
        <v>0</v>
      </c>
      <c r="L36" s="21">
        <f>_xlfn.SUMIFS('Apr Bank'!$D$2:$D$251,'Apr Bank'!$G$2:$G$251,'Trail Balance Monthly'!A36,'Apr Bank'!$D$2:$D$251,"&lt;=0")</f>
        <v>-43.1</v>
      </c>
      <c r="M36" s="22"/>
      <c r="N36" s="21">
        <f>_xlfn.SUMIFS('May Bank'!$D$2:$D$251,'May Bank'!$G$2:$G$251,'Trail Balance Monthly'!A36,'May Bank'!$D$2:$D$251,"&gt;=0")</f>
        <v>0</v>
      </c>
      <c r="O36" s="21">
        <f>_xlfn.SUMIFS('May Bank'!$D$2:$D$251,'May Bank'!$G$2:$G$251,'Trail Balance Monthly'!A36,'May Bank'!$D$2:$D$251,"&lt;=0")</f>
        <v>-43.11</v>
      </c>
      <c r="P36" s="23"/>
      <c r="Q36" s="24">
        <f>_xlfn.SUMIFS('Jun Bank'!$D$2:$D$251,'Jun Bank'!$G$2:$G$251,'Trail Balance Monthly'!A36,'Jun Bank'!$D$2:$D$251,"&gt;=0")</f>
        <v>0</v>
      </c>
      <c r="R36" s="21">
        <f>_xlfn.SUMIFS('Jun Bank'!$D$2:$D$251,'Jun Bank'!$G$2:$G$251,'Trail Balance Monthly'!A36,'Jun Bank'!$D$2:$D$251,"&lt;=0")</f>
        <v>-43.11</v>
      </c>
      <c r="S36" s="23"/>
      <c r="T36" s="21">
        <f>_xlfn.SUMIFS('Jul Bank'!$D$2:$D$251,'Jul Bank'!$G$2:$G$251,'Trail Balance Monthly'!A36,'Jul Bank'!$D$2:$D$251,"&gt;=0")</f>
        <v>0</v>
      </c>
      <c r="U36" s="21">
        <f>_xlfn.SUMIFS('Jul Bank'!$D$2:$D$251,'Jul Bank'!$G$2:$G$251,'Trail Balance Monthly'!A36,'Jul Bank'!$D$2:$D$251,"&lt;=0")</f>
        <v>-43.11</v>
      </c>
      <c r="V36" s="23"/>
      <c r="W36" s="21">
        <f>_xlfn.SUMIFS('Aug Bank'!$D$2:$D$251,'Aug Bank'!$G$2:$G$251,'Trail Balance Monthly'!A36,'Aug Bank'!$D$2:$D$251,"&gt;=0")</f>
        <v>0</v>
      </c>
      <c r="X36" s="21">
        <f>_xlfn.SUMIFS('Aug Bank'!$D$2:$D$251,'Aug Bank'!$G$2:$G$251,'Trail Balance Monthly'!A36,'Aug Bank'!$D$2:$D$251,"&lt;=0")</f>
        <v>-43.11</v>
      </c>
      <c r="Y36" s="23"/>
      <c r="Z36" s="21">
        <f>_xlfn.SUMIFS('Sep Bank'!$D$2:$D$251,'Sep Bank'!$G$2:$G$251,'Trail Balance Monthly'!A36,'Sep Bank'!$D$2:$D$251,"&gt;=0")</f>
        <v>0</v>
      </c>
      <c r="AA36" s="21">
        <f>_xlfn.SUMIFS('Sep Bank'!$D$2:$D$251,'Sep Bank'!$G$2:$G$251,'Trail Balance Monthly'!A36,'Sep Bank'!$D$2:$D$251,"&lt;=0")</f>
        <v>-43.11</v>
      </c>
      <c r="AB36" s="23"/>
      <c r="AC36" s="21">
        <f>_xlfn.SUMIFS('Oct Bank'!$D$2:$D$251,'Oct Bank'!$G$2:$G$251,'Trail Balance Monthly'!A36,'Oct Bank'!$D$2:$D$251,"&gt;=0")</f>
        <v>0</v>
      </c>
      <c r="AD36" s="21">
        <f>_xlfn.SUMIFS('Oct Bank'!$D$2:$D$251,'Oct Bank'!$G$2:$G$251,'Trail Balance Monthly'!A36,'Oct Bank'!$D$2:$D$251,"&lt;=0")</f>
        <v>-43.11</v>
      </c>
      <c r="AE36" s="23"/>
      <c r="AF36" s="21">
        <f>_xlfn.SUMIFS('Nov Bank'!$D$2:$D$254,'Nov Bank'!$G$2:$G$254,'Trail Balance Monthly'!A36,'Nov Bank'!$D$2:$D$254,"&gt;=0")</f>
        <v>0</v>
      </c>
      <c r="AG36" s="21">
        <f>_xlfn.SUMIFS('Nov Bank'!$D$2:$D$254,'Nov Bank'!$G$2:$G$254,'Trail Balance Monthly'!A36,'Nov Bank'!$D$2:$D$254,"&lt;=0")</f>
        <v>-43.11</v>
      </c>
      <c r="AH36" s="23"/>
      <c r="AI36" s="21">
        <f>_xlfn.SUMIFS('Dec Bank'!$D$2:$D$251,'Dec Bank'!$G$2:$G$251,'Trail Balance Monthly'!A36,'Dec Bank'!$D$2:$D$251,"&gt;=0")</f>
        <v>0</v>
      </c>
      <c r="AJ36" s="21">
        <f>_xlfn.SUMIFS('Dec Bank'!$D$2:$D$251,'Dec Bank'!$G$2:$G$251,'Trail Balance Monthly'!A36,'Dec Bank'!$D$2:$D$251,"&lt;=0")</f>
        <v>-43.11</v>
      </c>
      <c r="AK36" s="22"/>
      <c r="AL36" s="25">
        <f t="shared" si="0"/>
        <v>0</v>
      </c>
      <c r="AM36" s="26">
        <f t="shared" si="1"/>
        <v>-502.7000000000001</v>
      </c>
      <c r="AN36" s="27">
        <f t="shared" si="2"/>
        <v>-502.7000000000001</v>
      </c>
      <c r="AP36" s="194">
        <f>_xlfn.SUMIFS('Bank Statement 2016'!$D$2:$D$1103,'Bank Statement 2016'!$G$2:$G$1103,'Trail Balance Monthly'!A36,'Bank Statement 2016'!$D$2:$D$1103,"&gt;0")</f>
        <v>0</v>
      </c>
      <c r="AQ36" s="194">
        <f>_xlfn.SUMIFS('Bank Statement 2016'!$D$2:$D$1103,'Bank Statement 2016'!$G$2:$G$1103,'Trail Balance Monthly'!A36,'Bank Statement 2016'!$D$2:$D$1103,"&lt;0")</f>
        <v>-502.7000000000001</v>
      </c>
      <c r="AR36" s="194">
        <f t="shared" si="3"/>
        <v>-502.7000000000001</v>
      </c>
      <c r="AS36" s="79"/>
    </row>
    <row r="37" spans="1:45" ht="15.75" customHeight="1">
      <c r="A37" s="18" t="s">
        <v>140</v>
      </c>
      <c r="B37" s="21">
        <f>_xlfn.SUMIFS('Jan Bank'!$D$2:$D$251,'Jan Bank'!$G$2:$G$251,'Trail Balance Monthly'!A37,'Jan Bank'!$D$2:$D$251,"&gt;=0")</f>
        <v>0</v>
      </c>
      <c r="C37" s="21">
        <f>_xlfn.SUMIFS('Jan Bank'!$D$2:$D$251,'Jan Bank'!$G$2:$G$251,'Trail Balance Monthly'!A37,'Jan Bank'!$D$2:$D$251,"&lt;=0")</f>
        <v>0</v>
      </c>
      <c r="D37" s="22"/>
      <c r="E37" s="21">
        <f>_xlfn.SUMIFS('Feb Bank'!$D$2:$D$251,'Feb Bank'!$G$2:$G$251,'Trail Balance Monthly'!A37,'Feb Bank'!$D$2:$D$251,"&gt;=0")</f>
        <v>0</v>
      </c>
      <c r="F37" s="21">
        <f>_xlfn.SUMIFS('Feb Bank'!$D$2:$D$251,'Feb Bank'!$G$2:$G$251,'Trail Balance Monthly'!A37,'Feb Bank'!$D$2:$D$251,"&lt;=0")</f>
        <v>0</v>
      </c>
      <c r="G37" s="22"/>
      <c r="H37" s="21">
        <f>_xlfn.SUMIFS('Mar Bank'!$D$2:$D$251,'Mar Bank'!$G$2:$G$251,'Trail Balance Monthly'!A37,'Mar Bank'!$D$2:$D$251,"&gt;=0")</f>
        <v>0</v>
      </c>
      <c r="I37" s="21">
        <f>_xlfn.SUMIFS('Mar Bank'!$D$2:$D$251,'Mar Bank'!$G$2:$G$251,'Trail Balance Monthly'!A37,'Mar Bank'!$D$2:$D$251,"&lt;=0")</f>
        <v>0</v>
      </c>
      <c r="J37" s="22"/>
      <c r="K37" s="21">
        <f>_xlfn.SUMIFS('Apr Bank'!$D$2:$D$251,'Apr Bank'!$G$2:$G$251,'Trail Balance Monthly'!A37,'Apr Bank'!$D$2:$D$251,"&gt;=0")</f>
        <v>0</v>
      </c>
      <c r="L37" s="21">
        <f>_xlfn.SUMIFS('Apr Bank'!$D$2:$D$251,'Apr Bank'!$G$2:$G$251,'Trail Balance Monthly'!A37,'Apr Bank'!$D$2:$D$251,"&lt;=0")</f>
        <v>0</v>
      </c>
      <c r="M37" s="22"/>
      <c r="N37" s="21">
        <f>_xlfn.SUMIFS('May Bank'!$D$2:$D$251,'May Bank'!$G$2:$G$251,'Trail Balance Monthly'!A37,'May Bank'!$D$2:$D$251,"&gt;=0")</f>
        <v>0</v>
      </c>
      <c r="O37" s="21">
        <f>_xlfn.SUMIFS('May Bank'!$D$2:$D$251,'May Bank'!$G$2:$G$251,'Trail Balance Monthly'!A37,'May Bank'!$D$2:$D$251,"&lt;=0")</f>
        <v>0</v>
      </c>
      <c r="P37" s="23"/>
      <c r="Q37" s="24">
        <f>_xlfn.SUMIFS('Jun Bank'!$D$2:$D$251,'Jun Bank'!$G$2:$G$251,'Trail Balance Monthly'!A37,'Jun Bank'!$D$2:$D$251,"&gt;=0")</f>
        <v>0</v>
      </c>
      <c r="R37" s="21">
        <f>_xlfn.SUMIFS('Jun Bank'!$D$2:$D$251,'Jun Bank'!$G$2:$G$251,'Trail Balance Monthly'!A37,'Jun Bank'!$D$2:$D$251,"&lt;=0")</f>
        <v>0</v>
      </c>
      <c r="S37" s="23"/>
      <c r="T37" s="21">
        <f>_xlfn.SUMIFS('Jul Bank'!$D$2:$D$251,'Jul Bank'!$G$2:$G$251,'Trail Balance Monthly'!A37,'Jul Bank'!$D$2:$D$251,"&gt;=0")</f>
        <v>0</v>
      </c>
      <c r="U37" s="21">
        <f>_xlfn.SUMIFS('Jul Bank'!$D$2:$D$251,'Jul Bank'!$G$2:$G$251,'Trail Balance Monthly'!A37,'Jul Bank'!$D$2:$D$251,"&lt;=0")</f>
        <v>0</v>
      </c>
      <c r="V37" s="23"/>
      <c r="W37" s="21">
        <f>_xlfn.SUMIFS('Aug Bank'!$D$2:$D$251,'Aug Bank'!$G$2:$G$251,'Trail Balance Monthly'!A37,'Aug Bank'!$D$2:$D$251,"&gt;=0")</f>
        <v>0</v>
      </c>
      <c r="X37" s="21">
        <f>_xlfn.SUMIFS('Aug Bank'!$D$2:$D$251,'Aug Bank'!$G$2:$G$251,'Trail Balance Monthly'!A37,'Aug Bank'!$D$2:$D$251,"&lt;=0")</f>
        <v>0</v>
      </c>
      <c r="Y37" s="23"/>
      <c r="Z37" s="21">
        <f>_xlfn.SUMIFS('Sep Bank'!$D$2:$D$251,'Sep Bank'!$G$2:$G$251,'Trail Balance Monthly'!A37,'Sep Bank'!$D$2:$D$251,"&gt;=0")</f>
        <v>0</v>
      </c>
      <c r="AA37" s="21">
        <f>_xlfn.SUMIFS('Sep Bank'!$D$2:$D$251,'Sep Bank'!$G$2:$G$251,'Trail Balance Monthly'!A37,'Sep Bank'!$D$2:$D$251,"&lt;=0")</f>
        <v>0</v>
      </c>
      <c r="AB37" s="23"/>
      <c r="AC37" s="21">
        <f>_xlfn.SUMIFS('Oct Bank'!$D$2:$D$251,'Oct Bank'!$G$2:$G$251,'Trail Balance Monthly'!A37,'Oct Bank'!$D$2:$D$251,"&gt;=0")</f>
        <v>0</v>
      </c>
      <c r="AD37" s="21">
        <f>_xlfn.SUMIFS('Oct Bank'!$D$2:$D$251,'Oct Bank'!$G$2:$G$251,'Trail Balance Monthly'!A37,'Oct Bank'!$D$2:$D$251,"&lt;=0")</f>
        <v>0</v>
      </c>
      <c r="AE37" s="23"/>
      <c r="AF37" s="174">
        <f>_xlfn.SUMIFS('Nov Bank'!$D$2:$D$254,'Nov Bank'!$G$2:$G$254,'Trail Balance Monthly'!A37,'Nov Bank'!$D$2:$D$254,"&gt;=0")</f>
        <v>0</v>
      </c>
      <c r="AG37" s="21">
        <f>_xlfn.SUMIFS('Nov Bank'!$D$2:$D$254,'Nov Bank'!$G$2:$G$254,'Trail Balance Monthly'!A37,'Nov Bank'!$D$2:$D$254,"&lt;=0")</f>
        <v>0</v>
      </c>
      <c r="AH37" s="23"/>
      <c r="AI37" s="174">
        <f>_xlfn.SUMIFS('Dec Bank'!$D$2:$D$251,'Dec Bank'!$G$2:$G$251,'Trail Balance Monthly'!A37,'Dec Bank'!$D$2:$D$251,"&gt;=0")</f>
        <v>0</v>
      </c>
      <c r="AJ37" s="21">
        <f>_xlfn.SUMIFS('Dec Bank'!$D$2:$D$251,'Dec Bank'!$G$2:$G$251,'Trail Balance Monthly'!A37,'Dec Bank'!$D$2:$D$251,"&lt;=0")</f>
        <v>0</v>
      </c>
      <c r="AK37" s="22"/>
      <c r="AL37" s="25">
        <f t="shared" si="0"/>
        <v>0</v>
      </c>
      <c r="AM37" s="26">
        <f t="shared" si="1"/>
        <v>0</v>
      </c>
      <c r="AN37" s="27">
        <f t="shared" si="2"/>
        <v>0</v>
      </c>
      <c r="AP37" s="194">
        <f>_xlfn.SUMIFS('Bank Statement 2016'!$D$2:$D$1103,'Bank Statement 2016'!$G$2:$G$1103,'Trail Balance Monthly'!A37,'Bank Statement 2016'!$D$2:$D$1103,"&gt;0")</f>
        <v>0</v>
      </c>
      <c r="AQ37" s="194">
        <f>_xlfn.SUMIFS('Bank Statement 2016'!$D$2:$D$1103,'Bank Statement 2016'!$G$2:$G$1103,'Trail Balance Monthly'!A37,'Bank Statement 2016'!$D$2:$D$1103,"&lt;0")</f>
        <v>0</v>
      </c>
      <c r="AR37" s="194">
        <f t="shared" si="3"/>
        <v>0</v>
      </c>
      <c r="AS37" s="79"/>
    </row>
    <row r="38" spans="1:45" ht="15.75" customHeight="1">
      <c r="A38" s="18" t="s">
        <v>1061</v>
      </c>
      <c r="B38" s="21">
        <f>_xlfn.SUMIFS('Jan Bank'!$D$2:$D$251,'Jan Bank'!$G$2:$G$251,'Trail Balance Monthly'!A38,'Jan Bank'!$D$2:$D$251,"&gt;=0")</f>
        <v>0</v>
      </c>
      <c r="C38" s="21">
        <f>_xlfn.SUMIFS('Jan Bank'!$D$2:$D$251,'Jan Bank'!$G$2:$G$251,'Trail Balance Monthly'!A38,'Jan Bank'!$D$2:$D$251,"&lt;=0")</f>
        <v>0</v>
      </c>
      <c r="D38" s="22"/>
      <c r="E38" s="21">
        <f>_xlfn.SUMIFS('Feb Bank'!$D$2:$D$251,'Feb Bank'!$G$2:$G$251,'Trail Balance Monthly'!A38,'Feb Bank'!$D$2:$D$251,"&gt;=0")</f>
        <v>0</v>
      </c>
      <c r="F38" s="21">
        <f>_xlfn.SUMIFS('Feb Bank'!$D$2:$D$251,'Feb Bank'!$G$2:$G$251,'Trail Balance Monthly'!A38,'Feb Bank'!$D$2:$D$251,"&lt;=0")</f>
        <v>0</v>
      </c>
      <c r="G38" s="22"/>
      <c r="H38" s="21">
        <f>_xlfn.SUMIFS('Mar Bank'!$D$2:$D$251,'Mar Bank'!$G$2:$G$251,'Trail Balance Monthly'!A38,'Mar Bank'!$D$2:$D$251,"&gt;=0")</f>
        <v>0</v>
      </c>
      <c r="I38" s="21">
        <f>_xlfn.SUMIFS('Mar Bank'!$D$2:$D$251,'Mar Bank'!$G$2:$G$251,'Trail Balance Monthly'!A38,'Mar Bank'!$D$2:$D$251,"&lt;=0")</f>
        <v>0</v>
      </c>
      <c r="J38" s="22"/>
      <c r="K38" s="21">
        <f>_xlfn.SUMIFS('Apr Bank'!$D$2:$D$251,'Apr Bank'!$G$2:$G$251,'Trail Balance Monthly'!A38,'Apr Bank'!$D$2:$D$251,"&gt;=0")</f>
        <v>0</v>
      </c>
      <c r="L38" s="21">
        <f>_xlfn.SUMIFS('Apr Bank'!$D$2:$D$251,'Apr Bank'!$G$2:$G$251,'Trail Balance Monthly'!A38,'Apr Bank'!$D$2:$D$251,"&lt;=0")</f>
        <v>0</v>
      </c>
      <c r="M38" s="22"/>
      <c r="N38" s="21">
        <f>_xlfn.SUMIFS('May Bank'!$D$2:$D$251,'May Bank'!$G$2:$G$251,'Trail Balance Monthly'!A38,'May Bank'!$D$2:$D$251,"&gt;=0")</f>
        <v>0</v>
      </c>
      <c r="O38" s="21">
        <f>_xlfn.SUMIFS('May Bank'!$D$2:$D$251,'May Bank'!$G$2:$G$251,'Trail Balance Monthly'!A38,'May Bank'!$D$2:$D$251,"&lt;=0")</f>
        <v>0</v>
      </c>
      <c r="P38" s="23"/>
      <c r="Q38" s="24">
        <f>_xlfn.SUMIFS('Jun Bank'!$D$2:$D$251,'Jun Bank'!$G$2:$G$251,'Trail Balance Monthly'!A38,'Jun Bank'!$D$2:$D$251,"&gt;=0")</f>
        <v>0</v>
      </c>
      <c r="R38" s="21">
        <f>_xlfn.SUMIFS('Jun Bank'!$D$2:$D$251,'Jun Bank'!$G$2:$G$251,'Trail Balance Monthly'!A38,'Jun Bank'!$D$2:$D$251,"&lt;=0")</f>
        <v>-100</v>
      </c>
      <c r="S38" s="23"/>
      <c r="T38" s="21">
        <f>_xlfn.SUMIFS('Jul Bank'!$D$2:$D$251,'Jul Bank'!$G$2:$G$251,'Trail Balance Monthly'!A38,'Jul Bank'!$D$2:$D$251,"&gt;=0")</f>
        <v>0</v>
      </c>
      <c r="U38" s="21">
        <f>_xlfn.SUMIFS('Jul Bank'!$D$2:$D$251,'Jul Bank'!$G$2:$G$251,'Trail Balance Monthly'!A38,'Jul Bank'!$D$2:$D$251,"&lt;=0")</f>
        <v>0</v>
      </c>
      <c r="V38" s="23"/>
      <c r="W38" s="21">
        <f>_xlfn.SUMIFS('Aug Bank'!$D$2:$D$251,'Aug Bank'!$G$2:$G$251,'Trail Balance Monthly'!A38,'Aug Bank'!$D$2:$D$251,"&gt;=0")</f>
        <v>0</v>
      </c>
      <c r="X38" s="21">
        <f>_xlfn.SUMIFS('Aug Bank'!$D$2:$D$251,'Aug Bank'!$G$2:$G$251,'Trail Balance Monthly'!A38,'Aug Bank'!$D$2:$D$251,"&lt;=0")</f>
        <v>0</v>
      </c>
      <c r="Y38" s="23"/>
      <c r="Z38" s="21">
        <f>_xlfn.SUMIFS('Sep Bank'!$D$2:$D$251,'Sep Bank'!$G$2:$G$251,'Trail Balance Monthly'!A38,'Sep Bank'!$D$2:$D$251,"&gt;=0")</f>
        <v>0</v>
      </c>
      <c r="AA38" s="21">
        <f>_xlfn.SUMIFS('Sep Bank'!$D$2:$D$251,'Sep Bank'!$G$2:$G$251,'Trail Balance Monthly'!A38,'Sep Bank'!$D$2:$D$251,"&lt;=0")</f>
        <v>0</v>
      </c>
      <c r="AB38" s="23"/>
      <c r="AC38" s="21">
        <f>_xlfn.SUMIFS('Oct Bank'!$D$2:$D$251,'Oct Bank'!$G$2:$G$251,'Trail Balance Monthly'!A38,'Oct Bank'!$D$2:$D$251,"&gt;=0")</f>
        <v>0</v>
      </c>
      <c r="AD38" s="21">
        <f>_xlfn.SUMIFS('Oct Bank'!$D$2:$D$251,'Oct Bank'!$G$2:$G$251,'Trail Balance Monthly'!A38,'Oct Bank'!$D$2:$D$251,"&lt;=0")</f>
        <v>0</v>
      </c>
      <c r="AE38" s="23"/>
      <c r="AF38" s="21">
        <f>_xlfn.SUMIFS('Nov Bank'!$D$2:$D$254,'Nov Bank'!$G$2:$G$254,'Trail Balance Monthly'!A38,'Nov Bank'!$D$2:$D$254,"&gt;=0")</f>
        <v>0</v>
      </c>
      <c r="AG38" s="21">
        <f>_xlfn.SUMIFS('Nov Bank'!$D$2:$D$254,'Nov Bank'!$G$2:$G$254,'Trail Balance Monthly'!A38,'Nov Bank'!$D$2:$D$254,"&lt;=0")</f>
        <v>0</v>
      </c>
      <c r="AH38" s="23"/>
      <c r="AI38" s="21">
        <f>_xlfn.SUMIFS('Dec Bank'!$D$2:$D$251,'Dec Bank'!$G$2:$G$251,'Trail Balance Monthly'!A38,'Dec Bank'!$D$2:$D$251,"&gt;=0")</f>
        <v>0</v>
      </c>
      <c r="AJ38" s="21">
        <f>_xlfn.SUMIFS('Dec Bank'!$D$2:$D$251,'Dec Bank'!$G$2:$G$251,'Trail Balance Monthly'!A38,'Dec Bank'!$D$2:$D$251,"&lt;=0")</f>
        <v>0</v>
      </c>
      <c r="AK38" s="22"/>
      <c r="AL38" s="25">
        <f t="shared" si="0"/>
        <v>0</v>
      </c>
      <c r="AM38" s="26">
        <f t="shared" si="1"/>
        <v>-100</v>
      </c>
      <c r="AN38" s="27">
        <f t="shared" si="2"/>
        <v>-100</v>
      </c>
      <c r="AP38" s="194">
        <f>_xlfn.SUMIFS('Bank Statement 2016'!$D$2:$D$1103,'Bank Statement 2016'!$G$2:$G$1103,'Trail Balance Monthly'!A38,'Bank Statement 2016'!$D$2:$D$1103,"&gt;0")</f>
        <v>0</v>
      </c>
      <c r="AQ38" s="194">
        <f>_xlfn.SUMIFS('Bank Statement 2016'!$D$2:$D$1103,'Bank Statement 2016'!$G$2:$G$1103,'Trail Balance Monthly'!A38,'Bank Statement 2016'!$D$2:$D$1103,"&lt;0")</f>
        <v>-100</v>
      </c>
      <c r="AR38" s="194">
        <f t="shared" si="3"/>
        <v>-100</v>
      </c>
      <c r="AS38" s="79"/>
    </row>
    <row r="39" spans="1:45" ht="15.75" customHeight="1">
      <c r="A39" s="18" t="s">
        <v>1119</v>
      </c>
      <c r="B39" s="21">
        <f>_xlfn.SUMIFS('Jan Bank'!$D$2:$D$251,'Jan Bank'!$G$2:$G$251,'Trail Balance Monthly'!A39,'Jan Bank'!$D$2:$D$251,"&gt;=0")</f>
        <v>0</v>
      </c>
      <c r="C39" s="21">
        <f>_xlfn.SUMIFS('Jan Bank'!$D$2:$D$251,'Jan Bank'!$G$2:$G$251,'Trail Balance Monthly'!A39,'Jan Bank'!$D$2:$D$251,"&lt;=0")</f>
        <v>0</v>
      </c>
      <c r="D39" s="22"/>
      <c r="E39" s="21">
        <f>_xlfn.SUMIFS('Feb Bank'!$D$2:$D$251,'Feb Bank'!$G$2:$G$251,'Trail Balance Monthly'!A39,'Feb Bank'!$D$2:$D$251,"&gt;=0")</f>
        <v>0</v>
      </c>
      <c r="F39" s="21">
        <f>_xlfn.SUMIFS('Feb Bank'!$D$2:$D$251,'Feb Bank'!$G$2:$G$251,'Trail Balance Monthly'!A39,'Feb Bank'!$D$2:$D$251,"&lt;=0")</f>
        <v>0</v>
      </c>
      <c r="G39" s="22"/>
      <c r="H39" s="21">
        <f>_xlfn.SUMIFS('Mar Bank'!$D$2:$D$251,'Mar Bank'!$G$2:$G$251,'Trail Balance Monthly'!A39,'Mar Bank'!$D$2:$D$251,"&gt;=0")</f>
        <v>0</v>
      </c>
      <c r="I39" s="21">
        <f>_xlfn.SUMIFS('Mar Bank'!$D$2:$D$251,'Mar Bank'!$G$2:$G$251,'Trail Balance Monthly'!A39,'Mar Bank'!$D$2:$D$251,"&lt;=0")</f>
        <v>0</v>
      </c>
      <c r="J39" s="22"/>
      <c r="K39" s="21">
        <f>_xlfn.SUMIFS('Apr Bank'!$D$2:$D$251,'Apr Bank'!$G$2:$G$251,'Trail Balance Monthly'!A39,'Apr Bank'!$D$2:$D$251,"&gt;=0")</f>
        <v>0</v>
      </c>
      <c r="L39" s="21">
        <f>_xlfn.SUMIFS('Apr Bank'!$D$2:$D$251,'Apr Bank'!$G$2:$G$251,'Trail Balance Monthly'!A39,'Apr Bank'!$D$2:$D$251,"&lt;=0")</f>
        <v>0</v>
      </c>
      <c r="M39" s="22"/>
      <c r="N39" s="21">
        <f>_xlfn.SUMIFS('May Bank'!$D$2:$D$251,'May Bank'!$G$2:$G$251,'Trail Balance Monthly'!A39,'May Bank'!$D$2:$D$251,"&gt;=0")</f>
        <v>0</v>
      </c>
      <c r="O39" s="21">
        <f>_xlfn.SUMIFS('May Bank'!$D$2:$D$251,'May Bank'!$G$2:$G$251,'Trail Balance Monthly'!A39,'May Bank'!$D$2:$D$251,"&lt;=0")</f>
        <v>0</v>
      </c>
      <c r="P39" s="23"/>
      <c r="Q39" s="24">
        <f>_xlfn.SUMIFS('Jun Bank'!$D$2:$D$251,'Jun Bank'!$G$2:$G$251,'Trail Balance Monthly'!A39,'Jun Bank'!$D$2:$D$251,"&gt;=0")</f>
        <v>0</v>
      </c>
      <c r="R39" s="21">
        <f>_xlfn.SUMIFS('Jun Bank'!$D$2:$D$251,'Jun Bank'!$G$2:$G$251,'Trail Balance Monthly'!A39,'Jun Bank'!$D$2:$D$251,"&lt;=0")</f>
        <v>-145.5</v>
      </c>
      <c r="S39" s="23"/>
      <c r="T39" s="21">
        <f>_xlfn.SUMIFS('Jul Bank'!$D$2:$D$251,'Jul Bank'!$G$2:$G$251,'Trail Balance Monthly'!A39,'Jul Bank'!$D$2:$D$251,"&gt;=0")</f>
        <v>0</v>
      </c>
      <c r="U39" s="21">
        <f>_xlfn.SUMIFS('Jul Bank'!$D$2:$D$251,'Jul Bank'!$G$2:$G$251,'Trail Balance Monthly'!A39,'Jul Bank'!$D$2:$D$251,"&lt;=0")</f>
        <v>0</v>
      </c>
      <c r="V39" s="23"/>
      <c r="W39" s="21">
        <f>_xlfn.SUMIFS('Aug Bank'!$D$2:$D$251,'Aug Bank'!$G$2:$G$251,'Trail Balance Monthly'!A39,'Aug Bank'!$D$2:$D$251,"&gt;=0")</f>
        <v>0</v>
      </c>
      <c r="X39" s="21">
        <f>_xlfn.SUMIFS('Aug Bank'!$D$2:$D$251,'Aug Bank'!$G$2:$G$251,'Trail Balance Monthly'!A39,'Aug Bank'!$D$2:$D$251,"&lt;=0")</f>
        <v>0</v>
      </c>
      <c r="Y39" s="23"/>
      <c r="Z39" s="21">
        <f>_xlfn.SUMIFS('Sep Bank'!$D$2:$D$251,'Sep Bank'!$G$2:$G$251,'Trail Balance Monthly'!A39,'Sep Bank'!$D$2:$D$251,"&gt;=0")</f>
        <v>0</v>
      </c>
      <c r="AA39" s="21">
        <f>_xlfn.SUMIFS('Sep Bank'!$D$2:$D$251,'Sep Bank'!$G$2:$G$251,'Trail Balance Monthly'!A39,'Sep Bank'!$D$2:$D$251,"&lt;=0")</f>
        <v>0</v>
      </c>
      <c r="AB39" s="23"/>
      <c r="AC39" s="21">
        <f>_xlfn.SUMIFS('Oct Bank'!$D$2:$D$251,'Oct Bank'!$G$2:$G$251,'Trail Balance Monthly'!A39,'Oct Bank'!$D$2:$D$251,"&gt;=0")</f>
        <v>0</v>
      </c>
      <c r="AD39" s="21">
        <f>_xlfn.SUMIFS('Oct Bank'!$D$2:$D$251,'Oct Bank'!$G$2:$G$251,'Trail Balance Monthly'!A39,'Oct Bank'!$D$2:$D$251,"&lt;=0")</f>
        <v>0</v>
      </c>
      <c r="AE39" s="23"/>
      <c r="AF39" s="21">
        <f>_xlfn.SUMIFS('Nov Bank'!$D$2:$D$254,'Nov Bank'!$G$2:$G$254,'Trail Balance Monthly'!A39,'Nov Bank'!$D$2:$D$254,"&gt;=0")</f>
        <v>0</v>
      </c>
      <c r="AG39" s="21">
        <f>_xlfn.SUMIFS('Nov Bank'!$D$2:$D$254,'Nov Bank'!$G$2:$G$254,'Trail Balance Monthly'!A39,'Nov Bank'!$D$2:$D$254,"&lt;=0")</f>
        <v>0</v>
      </c>
      <c r="AH39" s="23"/>
      <c r="AI39" s="21">
        <f>_xlfn.SUMIFS('Dec Bank'!$D$2:$D$251,'Dec Bank'!$G$2:$G$251,'Trail Balance Monthly'!A39,'Dec Bank'!$D$2:$D$251,"&gt;=0")</f>
        <v>0</v>
      </c>
      <c r="AJ39" s="21">
        <f>_xlfn.SUMIFS('Dec Bank'!$D$2:$D$251,'Dec Bank'!$G$2:$G$251,'Trail Balance Monthly'!A39,'Dec Bank'!$D$2:$D$251,"&lt;=0")</f>
        <v>0</v>
      </c>
      <c r="AK39" s="22"/>
      <c r="AL39" s="25">
        <f t="shared" si="0"/>
        <v>0</v>
      </c>
      <c r="AM39" s="26">
        <f t="shared" si="1"/>
        <v>-145.5</v>
      </c>
      <c r="AN39" s="27">
        <f t="shared" si="2"/>
        <v>-145.5</v>
      </c>
      <c r="AP39" s="194">
        <f>_xlfn.SUMIFS('Bank Statement 2016'!$D$2:$D$1103,'Bank Statement 2016'!$G$2:$G$1103,'Trail Balance Monthly'!A39,'Bank Statement 2016'!$D$2:$D$1103,"&gt;0")</f>
        <v>0</v>
      </c>
      <c r="AQ39" s="194">
        <f>_xlfn.SUMIFS('Bank Statement 2016'!$D$2:$D$1103,'Bank Statement 2016'!$G$2:$G$1103,'Trail Balance Monthly'!A39,'Bank Statement 2016'!$D$2:$D$1103,"&lt;0")</f>
        <v>-145.5</v>
      </c>
      <c r="AR39" s="194">
        <f t="shared" si="3"/>
        <v>-145.5</v>
      </c>
      <c r="AS39" s="79"/>
    </row>
    <row r="40" spans="1:44" ht="15.75" customHeight="1">
      <c r="A40" s="18" t="s">
        <v>169</v>
      </c>
      <c r="B40" s="21">
        <f>_xlfn.SUMIFS('Jan Bank'!$D$2:$D$251,'Jan Bank'!$G$2:$G$251,'Trail Balance Monthly'!A40,'Jan Bank'!$D$2:$D$251,"&gt;=0")</f>
        <v>0</v>
      </c>
      <c r="C40" s="21">
        <f>_xlfn.SUMIFS('Jan Bank'!$D$2:$D$251,'Jan Bank'!$G$2:$G$251,'Trail Balance Monthly'!A40,'Jan Bank'!$D$2:$D$251,"&lt;=0")</f>
        <v>0</v>
      </c>
      <c r="D40" s="22"/>
      <c r="E40" s="21">
        <f>_xlfn.SUMIFS('Feb Bank'!$D$2:$D$251,'Feb Bank'!$G$2:$G$251,'Trail Balance Monthly'!A40,'Feb Bank'!$D$2:$D$251,"&gt;=0")</f>
        <v>0</v>
      </c>
      <c r="F40" s="21">
        <f>_xlfn.SUMIFS('Feb Bank'!$D$2:$D$251,'Feb Bank'!$G$2:$G$251,'Trail Balance Monthly'!A40,'Feb Bank'!$D$2:$D$251,"&lt;=0")</f>
        <v>0</v>
      </c>
      <c r="G40" s="22"/>
      <c r="H40" s="21">
        <f>_xlfn.SUMIFS('Mar Bank'!$D$2:$D$251,'Mar Bank'!$G$2:$G$251,'Trail Balance Monthly'!A40,'Mar Bank'!$D$2:$D$251,"&gt;=0")</f>
        <v>0</v>
      </c>
      <c r="I40" s="21">
        <f>_xlfn.SUMIFS('Mar Bank'!$D$2:$D$251,'Mar Bank'!$G$2:$G$251,'Trail Balance Monthly'!A40,'Mar Bank'!$D$2:$D$251,"&lt;=0")</f>
        <v>0</v>
      </c>
      <c r="J40" s="22"/>
      <c r="K40" s="21">
        <f>_xlfn.SUMIFS('Apr Bank'!$D$2:$D$251,'Apr Bank'!$G$2:$G$251,'Trail Balance Monthly'!A40,'Apr Bank'!$D$2:$D$251,"&gt;=0")</f>
        <v>0</v>
      </c>
      <c r="L40" s="21">
        <f>_xlfn.SUMIFS('Apr Bank'!$D$2:$D$251,'Apr Bank'!$G$2:$G$251,'Trail Balance Monthly'!A40,'Apr Bank'!$D$2:$D$251,"&lt;=0")</f>
        <v>0</v>
      </c>
      <c r="M40" s="22"/>
      <c r="N40" s="21">
        <f>_xlfn.SUMIFS('May Bank'!$D$2:$D$251,'May Bank'!$G$2:$G$251,'Trail Balance Monthly'!A40,'May Bank'!$D$2:$D$251,"&gt;=0")</f>
        <v>0</v>
      </c>
      <c r="O40" s="21">
        <f>_xlfn.SUMIFS('May Bank'!$D$2:$D$251,'May Bank'!$G$2:$G$251,'Trail Balance Monthly'!A40,'May Bank'!$D$2:$D$251,"&lt;=0")</f>
        <v>0</v>
      </c>
      <c r="P40" s="23"/>
      <c r="Q40" s="24">
        <f>_xlfn.SUMIFS('Jun Bank'!$D$2:$D$251,'Jun Bank'!$G$2:$G$251,'Trail Balance Monthly'!A40,'Jun Bank'!$D$2:$D$251,"&gt;=0")</f>
        <v>0</v>
      </c>
      <c r="R40" s="21">
        <f>_xlfn.SUMIFS('Jun Bank'!$D$2:$D$251,'Jun Bank'!$G$2:$G$251,'Trail Balance Monthly'!A40,'Jun Bank'!$D$2:$D$251,"&lt;=0")</f>
        <v>0</v>
      </c>
      <c r="S40" s="23"/>
      <c r="T40" s="21">
        <f>_xlfn.SUMIFS('Jul Bank'!$D$2:$D$251,'Jul Bank'!$G$2:$G$251,'Trail Balance Monthly'!A40,'Jul Bank'!$D$2:$D$251,"&gt;=0")</f>
        <v>0</v>
      </c>
      <c r="U40" s="21">
        <f>_xlfn.SUMIFS('Jul Bank'!$D$2:$D$251,'Jul Bank'!$G$2:$G$251,'Trail Balance Monthly'!A40,'Jul Bank'!$D$2:$D$251,"&lt;=0")</f>
        <v>0</v>
      </c>
      <c r="V40" s="23"/>
      <c r="W40" s="21">
        <f>_xlfn.SUMIFS('Aug Bank'!$D$2:$D$251,'Aug Bank'!$G$2:$G$251,'Trail Balance Monthly'!A40,'Aug Bank'!$D$2:$D$251,"&gt;=0")</f>
        <v>0</v>
      </c>
      <c r="X40" s="21">
        <f>_xlfn.SUMIFS('Aug Bank'!$D$2:$D$251,'Aug Bank'!$G$2:$G$251,'Trail Balance Monthly'!A40,'Aug Bank'!$D$2:$D$251,"&lt;=0")</f>
        <v>0</v>
      </c>
      <c r="Y40" s="23"/>
      <c r="Z40" s="21">
        <f>_xlfn.SUMIFS('Sep Bank'!$D$2:$D$251,'Sep Bank'!$G$2:$G$251,'Trail Balance Monthly'!A40,'Sep Bank'!$D$2:$D$251,"&gt;=0")</f>
        <v>0</v>
      </c>
      <c r="AA40" s="21">
        <f>_xlfn.SUMIFS('Sep Bank'!$D$2:$D$251,'Sep Bank'!$G$2:$G$251,'Trail Balance Monthly'!A40,'Sep Bank'!$D$2:$D$251,"&lt;=0")</f>
        <v>0</v>
      </c>
      <c r="AB40" s="23"/>
      <c r="AC40" s="21">
        <f>_xlfn.SUMIFS('Oct Bank'!$D$2:$D$251,'Oct Bank'!$G$2:$G$251,'Trail Balance Monthly'!A40,'Oct Bank'!$D$2:$D$251,"&gt;=0")</f>
        <v>0</v>
      </c>
      <c r="AD40" s="21">
        <f>_xlfn.SUMIFS('Oct Bank'!$D$2:$D$251,'Oct Bank'!$G$2:$G$251,'Trail Balance Monthly'!A40,'Oct Bank'!$D$2:$D$251,"&lt;=0")</f>
        <v>0</v>
      </c>
      <c r="AE40" s="23"/>
      <c r="AF40" s="21">
        <f>_xlfn.SUMIFS('Nov Bank'!$D$2:$D$254,'Nov Bank'!$G$2:$G$254,'Trail Balance Monthly'!A40,'Nov Bank'!$D$2:$D$254,"&gt;=0")</f>
        <v>0</v>
      </c>
      <c r="AG40" s="21">
        <f>_xlfn.SUMIFS('Nov Bank'!$D$2:$D$254,'Nov Bank'!$G$2:$G$254,'Trail Balance Monthly'!A40,'Nov Bank'!$D$2:$D$254,"&lt;=0")</f>
        <v>0</v>
      </c>
      <c r="AH40" s="23"/>
      <c r="AI40" s="21">
        <f>_xlfn.SUMIFS('Dec Bank'!$D$2:$D$251,'Dec Bank'!$G$2:$G$251,'Trail Balance Monthly'!A40,'Dec Bank'!$D$2:$D$251,"&gt;=0")</f>
        <v>0</v>
      </c>
      <c r="AJ40" s="21">
        <f>_xlfn.SUMIFS('Dec Bank'!$D$2:$D$251,'Dec Bank'!$G$2:$G$251,'Trail Balance Monthly'!A40,'Dec Bank'!$D$2:$D$251,"&lt;=0")</f>
        <v>0</v>
      </c>
      <c r="AK40" s="22"/>
      <c r="AL40" s="25">
        <f t="shared" si="0"/>
        <v>0</v>
      </c>
      <c r="AM40" s="26">
        <f t="shared" si="1"/>
        <v>0</v>
      </c>
      <c r="AN40" s="27">
        <f t="shared" si="2"/>
        <v>0</v>
      </c>
      <c r="AP40" s="194">
        <f>_xlfn.SUMIFS('Bank Statement 2016'!$D$2:$D$1103,'Bank Statement 2016'!$G$2:$G$1103,'Trail Balance Monthly'!A40,'Bank Statement 2016'!$D$2:$D$1103,"&gt;0")</f>
        <v>0</v>
      </c>
      <c r="AQ40" s="194">
        <f>_xlfn.SUMIFS('Bank Statement 2016'!$D$2:$D$1103,'Bank Statement 2016'!$G$2:$G$1103,'Trail Balance Monthly'!A40,'Bank Statement 2016'!$D$2:$D$1103,"&lt;0")</f>
        <v>0</v>
      </c>
      <c r="AR40" s="194">
        <f t="shared" si="3"/>
        <v>0</v>
      </c>
    </row>
    <row r="41" spans="1:45" ht="15.75" customHeight="1">
      <c r="A41" s="18" t="s">
        <v>168</v>
      </c>
      <c r="B41" s="21">
        <f>_xlfn.SUMIFS('Jan Bank'!$D$2:$D$251,'Jan Bank'!$G$2:$G$251,'Trail Balance Monthly'!A41,'Jan Bank'!$D$2:$D$251,"&gt;=0")</f>
        <v>0</v>
      </c>
      <c r="C41" s="21">
        <f>_xlfn.SUMIFS('Jan Bank'!$D$2:$D$251,'Jan Bank'!$G$2:$G$251,'Trail Balance Monthly'!A41,'Jan Bank'!$D$2:$D$251,"&lt;=0")</f>
        <v>0</v>
      </c>
      <c r="D41" s="22"/>
      <c r="E41" s="21">
        <f>_xlfn.SUMIFS('Feb Bank'!$D$2:$D$251,'Feb Bank'!$G$2:$G$251,'Trail Balance Monthly'!A41,'Feb Bank'!$D$2:$D$251,"&gt;=0")</f>
        <v>0</v>
      </c>
      <c r="F41" s="21">
        <f>_xlfn.SUMIFS('Feb Bank'!$D$2:$D$251,'Feb Bank'!$G$2:$G$251,'Trail Balance Monthly'!A41,'Feb Bank'!$D$2:$D$251,"&lt;=0")</f>
        <v>0</v>
      </c>
      <c r="G41" s="22"/>
      <c r="H41" s="21">
        <f>_xlfn.SUMIFS('Mar Bank'!$D$2:$D$251,'Mar Bank'!$G$2:$G$251,'Trail Balance Monthly'!A41,'Mar Bank'!$D$2:$D$251,"&gt;=0")</f>
        <v>0</v>
      </c>
      <c r="I41" s="21">
        <f>_xlfn.SUMIFS('Mar Bank'!$D$2:$D$251,'Mar Bank'!$G$2:$G$251,'Trail Balance Monthly'!A41,'Mar Bank'!$D$2:$D$251,"&lt;=0")</f>
        <v>0</v>
      </c>
      <c r="J41" s="22"/>
      <c r="K41" s="21">
        <f>_xlfn.SUMIFS('Apr Bank'!$D$2:$D$251,'Apr Bank'!$G$2:$G$251,'Trail Balance Monthly'!A41,'Apr Bank'!$D$2:$D$251,"&gt;=0")</f>
        <v>0</v>
      </c>
      <c r="L41" s="21">
        <f>_xlfn.SUMIFS('Apr Bank'!$D$2:$D$251,'Apr Bank'!$G$2:$G$251,'Trail Balance Monthly'!A41,'Apr Bank'!$D$2:$D$251,"&lt;=0")</f>
        <v>-260.32</v>
      </c>
      <c r="M41" s="22"/>
      <c r="N41" s="21">
        <f>_xlfn.SUMIFS('May Bank'!$D$2:$D$251,'May Bank'!$G$2:$G$251,'Trail Balance Monthly'!A41,'May Bank'!$D$2:$D$251,"&gt;=0")</f>
        <v>0</v>
      </c>
      <c r="O41" s="21">
        <f>_xlfn.SUMIFS('May Bank'!$D$2:$D$251,'May Bank'!$G$2:$G$251,'Trail Balance Monthly'!A41,'May Bank'!$D$2:$D$251,"&lt;=0")</f>
        <v>0</v>
      </c>
      <c r="P41" s="23"/>
      <c r="Q41" s="24">
        <f>_xlfn.SUMIFS('Jun Bank'!$D$2:$D$251,'Jun Bank'!$G$2:$G$251,'Trail Balance Monthly'!A41,'Jun Bank'!$D$2:$D$251,"&gt;=0")</f>
        <v>0</v>
      </c>
      <c r="R41" s="21">
        <f>_xlfn.SUMIFS('Jun Bank'!$D$2:$D$251,'Jun Bank'!$G$2:$G$251,'Trail Balance Monthly'!A41,'Jun Bank'!$D$2:$D$251,"&lt;=0")</f>
        <v>0</v>
      </c>
      <c r="S41" s="23"/>
      <c r="T41" s="21">
        <f>_xlfn.SUMIFS('Jul Bank'!$D$2:$D$251,'Jul Bank'!$G$2:$G$251,'Trail Balance Monthly'!A41,'Jul Bank'!$D$2:$D$251,"&gt;=0")</f>
        <v>0</v>
      </c>
      <c r="U41" s="21">
        <f>_xlfn.SUMIFS('Jul Bank'!$D$2:$D$251,'Jul Bank'!$G$2:$G$251,'Trail Balance Monthly'!A41,'Jul Bank'!$D$2:$D$251,"&lt;=0")</f>
        <v>-243</v>
      </c>
      <c r="V41" s="23"/>
      <c r="W41" s="21">
        <f>_xlfn.SUMIFS('Aug Bank'!$D$2:$D$251,'Aug Bank'!$G$2:$G$251,'Trail Balance Monthly'!A41,'Aug Bank'!$D$2:$D$251,"&gt;=0")</f>
        <v>0</v>
      </c>
      <c r="X41" s="21">
        <f>_xlfn.SUMIFS('Aug Bank'!$D$2:$D$251,'Aug Bank'!$G$2:$G$251,'Trail Balance Monthly'!A41,'Aug Bank'!$D$2:$D$251,"&lt;=0")</f>
        <v>0</v>
      </c>
      <c r="Y41" s="23"/>
      <c r="Z41" s="21">
        <f>_xlfn.SUMIFS('Sep Bank'!$D$2:$D$251,'Sep Bank'!$G$2:$G$251,'Trail Balance Monthly'!A41,'Sep Bank'!$D$2:$D$251,"&gt;=0")</f>
        <v>0</v>
      </c>
      <c r="AA41" s="21">
        <f>_xlfn.SUMIFS('Sep Bank'!$D$2:$D$251,'Sep Bank'!$G$2:$G$251,'Trail Balance Monthly'!A41,'Sep Bank'!$D$2:$D$251,"&lt;=0")</f>
        <v>0</v>
      </c>
      <c r="AB41" s="23"/>
      <c r="AC41" s="21">
        <f>_xlfn.SUMIFS('Oct Bank'!$D$2:$D$251,'Sep Bank'!$G$2:$G$251,'Trail Balance Monthly'!A41,'Oct Bank'!$D$2:$D$251,"&gt;=0")</f>
        <v>0</v>
      </c>
      <c r="AD41" s="21">
        <f>_xlfn.SUMIFS('Oct Bank'!$D$2:$D$251,'Oct Bank'!$G$2:$G$251,'Trail Balance Monthly'!A41,'Oct Bank'!$D$2:$D$251,"&lt;=0")</f>
        <v>-78.63</v>
      </c>
      <c r="AE41" s="23"/>
      <c r="AF41" s="21">
        <f>_xlfn.SUMIFS('Nov Bank'!$D$2:$D$254,'Nov Bank'!$G$2:$G$254,'Trail Balance Monthly'!A41,'Nov Bank'!$D$2:$D$254,"&gt;=0")</f>
        <v>0</v>
      </c>
      <c r="AG41" s="21">
        <f>_xlfn.SUMIFS('Nov Bank'!$D$2:$D$254,'Nov Bank'!$G$2:$G$254,'Trail Balance Monthly'!A41,'Nov Bank'!$D$2:$D$254,"&lt;=0")</f>
        <v>0</v>
      </c>
      <c r="AH41" s="23"/>
      <c r="AI41" s="21">
        <f>_xlfn.SUMIFS('Dec Bank'!$D$2:$D$251,'Dec Bank'!$G$2:$G$251,'Trail Balance Monthly'!A41,'Dec Bank'!$D$2:$D$251,"&gt;=0")</f>
        <v>0</v>
      </c>
      <c r="AJ41" s="21">
        <f>_xlfn.SUMIFS('Dec Bank'!$D$2:$D$251,'Dec Bank'!$G$2:$G$251,'Trail Balance Monthly'!A41,'Dec Bank'!$D$2:$D$251,"&lt;=0")</f>
        <v>0</v>
      </c>
      <c r="AK41" s="22"/>
      <c r="AL41" s="25">
        <f t="shared" si="0"/>
        <v>0</v>
      </c>
      <c r="AM41" s="26">
        <f t="shared" si="1"/>
        <v>-581.95</v>
      </c>
      <c r="AN41" s="27">
        <f t="shared" si="2"/>
        <v>-581.95</v>
      </c>
      <c r="AP41" s="194">
        <f>_xlfn.SUMIFS('Bank Statement 2016'!$D$2:$D$1103,'Bank Statement 2016'!$G$2:$G$1103,'Trail Balance Monthly'!A41,'Bank Statement 2016'!$D$2:$D$1103,"&gt;0")</f>
        <v>0</v>
      </c>
      <c r="AQ41" s="194">
        <f>_xlfn.SUMIFS('Bank Statement 2016'!$D$2:$D$1103,'Bank Statement 2016'!$G$2:$G$1103,'Trail Balance Monthly'!A41,'Bank Statement 2016'!$D$2:$D$1103,"&lt;0")</f>
        <v>-581.95</v>
      </c>
      <c r="AR41" s="194">
        <f t="shared" si="3"/>
        <v>-581.95</v>
      </c>
      <c r="AS41" s="79"/>
    </row>
    <row r="42" spans="1:45" ht="15.75" customHeight="1">
      <c r="A42" s="18" t="s">
        <v>61</v>
      </c>
      <c r="B42" s="21">
        <f>_xlfn.SUMIFS('Jan Bank'!$D$2:$D$251,'Jan Bank'!$G$2:$G$251,'Trail Balance Monthly'!A42,'Jan Bank'!$D$2:$D$251,"&gt;=0")</f>
        <v>0</v>
      </c>
      <c r="C42" s="21">
        <f>_xlfn.SUMIFS('Jan Bank'!$D$2:$D$251,'Jan Bank'!$G$2:$G$251,'Trail Balance Monthly'!A42,'Jan Bank'!$D$2:$D$251,"&lt;=0")</f>
        <v>0</v>
      </c>
      <c r="D42" s="22"/>
      <c r="E42" s="21">
        <f>_xlfn.SUMIFS('Feb Bank'!$D$2:$D$251,'Feb Bank'!$G$2:$G$251,'Trail Balance Monthly'!A42,'Feb Bank'!$D$2:$D$251,"&gt;=0")</f>
        <v>0</v>
      </c>
      <c r="F42" s="21">
        <f>_xlfn.SUMIFS('Feb Bank'!$D$2:$D$251,'Feb Bank'!$G$2:$G$251,'Trail Balance Monthly'!A42,'Feb Bank'!$D$2:$D$251,"&lt;=0")</f>
        <v>0</v>
      </c>
      <c r="G42" s="22"/>
      <c r="H42" s="21">
        <f>_xlfn.SUMIFS('Mar Bank'!$D$2:$D$251,'Mar Bank'!$G$2:$G$251,'Trail Balance Monthly'!A42,'Mar Bank'!$D$2:$D$251,"&gt;=0")</f>
        <v>0</v>
      </c>
      <c r="I42" s="21">
        <f>_xlfn.SUMIFS('Mar Bank'!$D$2:$D$251,'Mar Bank'!$G$2:$G$251,'Trail Balance Monthly'!A42,'Mar Bank'!$D$2:$D$251,"&lt;=0")</f>
        <v>0</v>
      </c>
      <c r="J42" s="22"/>
      <c r="K42" s="21">
        <f>_xlfn.SUMIFS('Apr Bank'!$D$2:$D$251,'Apr Bank'!$G$2:$G$251,'Trail Balance Monthly'!A42,'Apr Bank'!$D$2:$D$251,"&gt;=0")</f>
        <v>0</v>
      </c>
      <c r="L42" s="21">
        <f>_xlfn.SUMIFS('Apr Bank'!$D$2:$D$251,'Apr Bank'!$G$2:$G$251,'Trail Balance Monthly'!A42,'Apr Bank'!$D$2:$D$251,"&lt;=0")</f>
        <v>-179.34</v>
      </c>
      <c r="M42" s="22"/>
      <c r="N42" s="21">
        <f>_xlfn.SUMIFS('May Bank'!$D$2:$D$251,'May Bank'!$G$2:$G$251,'Trail Balance Monthly'!A42,'May Bank'!$D$2:$D$251,"&gt;=0")</f>
        <v>0</v>
      </c>
      <c r="O42" s="21">
        <f>_xlfn.SUMIFS('May Bank'!$D$2:$D$251,'May Bank'!$G$2:$G$251,'Trail Balance Monthly'!A42,'May Bank'!$D$2:$D$251,"&lt;=0")</f>
        <v>0</v>
      </c>
      <c r="P42" s="23"/>
      <c r="Q42" s="24">
        <f>_xlfn.SUMIFS('Jun Bank'!$D$2:$D$251,'Jun Bank'!$G$2:$G$251,'Trail Balance Monthly'!A42,'Jun Bank'!$D$2:$D$251,"&gt;=0")</f>
        <v>0</v>
      </c>
      <c r="R42" s="21">
        <f>_xlfn.SUMIFS('Jun Bank'!$D$2:$D$251,'Jun Bank'!$G$2:$G$251,'Trail Balance Monthly'!A42,'Jun Bank'!$D$2:$D$251,"&lt;=0")</f>
        <v>0</v>
      </c>
      <c r="S42" s="23"/>
      <c r="T42" s="21">
        <f>_xlfn.SUMIFS('Jul Bank'!$D$2:$D$251,'Jul Bank'!$G$2:$G$251,'Trail Balance Monthly'!A42,'Jul Bank'!$D$2:$D$251,"&gt;=0")</f>
        <v>0</v>
      </c>
      <c r="U42" s="21">
        <f>_xlfn.SUMIFS('Jul Bank'!$D$2:$D$251,'Jul Bank'!$G$2:$G$251,'Trail Balance Monthly'!A42,'Jul Bank'!$D$2:$D$251,"&lt;=0")</f>
        <v>-280</v>
      </c>
      <c r="V42" s="23"/>
      <c r="W42" s="21">
        <f>_xlfn.SUMIFS('Aug Bank'!$D$2:$D$251,'Aug Bank'!$G$2:$G$251,'Trail Balance Monthly'!A42,'Aug Bank'!$D$2:$D$251,"&gt;=0")</f>
        <v>0</v>
      </c>
      <c r="X42" s="21">
        <f>_xlfn.SUMIFS('Aug Bank'!$D$2:$D$251,'Aug Bank'!$G$2:$G$251,'Trail Balance Monthly'!A42,'Aug Bank'!$D$2:$D$251,"&lt;=0")</f>
        <v>0</v>
      </c>
      <c r="Y42" s="23"/>
      <c r="Z42" s="21">
        <f>_xlfn.SUMIFS('Sep Bank'!$D$2:$D$251,'Sep Bank'!$G$2:$G$251,'Trail Balance Monthly'!A42,'Sep Bank'!$D$2:$D$251,"&gt;=0")</f>
        <v>0</v>
      </c>
      <c r="AA42" s="21">
        <f>_xlfn.SUMIFS('Sep Bank'!$D$2:$D$251,'Sep Bank'!$G$2:$G$251,'Trail Balance Monthly'!A42,'Sep Bank'!$D$2:$D$251,"&lt;=0")</f>
        <v>0</v>
      </c>
      <c r="AB42" s="23"/>
      <c r="AC42" s="21">
        <f>_xlfn.SUMIFS('Oct Bank'!$D$2:$D$251,'Sep Bank'!$G$2:$G$251,'Trail Balance Monthly'!A42,'Oct Bank'!$D$2:$D$251,"&gt;=0")</f>
        <v>0</v>
      </c>
      <c r="AD42" s="21">
        <f>_xlfn.SUMIFS('Oct Bank'!$D$2:$D$251,'Oct Bank'!$G$2:$G$251,'Trail Balance Monthly'!A42,'Oct Bank'!$D$2:$D$251,"&lt;=0")</f>
        <v>0</v>
      </c>
      <c r="AE42" s="23"/>
      <c r="AF42" s="21">
        <f>_xlfn.SUMIFS('Nov Bank'!$D$2:$D$254,'Nov Bank'!$G$2:$G$254,'Trail Balance Monthly'!A42,'Nov Bank'!$D$2:$D$254,"&gt;=0")</f>
        <v>0</v>
      </c>
      <c r="AG42" s="21">
        <f>_xlfn.SUMIFS('Nov Bank'!$D$2:$D$254,'Nov Bank'!$G$2:$G$254,'Trail Balance Monthly'!A42,'Nov Bank'!$D$2:$D$254,"&lt;=0")</f>
        <v>0</v>
      </c>
      <c r="AH42" s="23"/>
      <c r="AI42" s="21">
        <f>_xlfn.SUMIFS('Dec Bank'!$D$2:$D$251,'Dec Bank'!$G$2:$G$251,'Trail Balance Monthly'!A42,'Dec Bank'!$D$2:$D$251,"&gt;=0")</f>
        <v>0</v>
      </c>
      <c r="AJ42" s="21">
        <f>_xlfn.SUMIFS('Dec Bank'!$D$2:$D$251,'Dec Bank'!$G$2:$G$251,'Trail Balance Monthly'!A42,'Dec Bank'!$D$2:$D$251,"&lt;=0")</f>
        <v>0</v>
      </c>
      <c r="AK42" s="22"/>
      <c r="AL42" s="25">
        <f t="shared" si="0"/>
        <v>0</v>
      </c>
      <c r="AM42" s="26">
        <f t="shared" si="1"/>
        <v>-459.34000000000003</v>
      </c>
      <c r="AN42" s="27">
        <f t="shared" si="2"/>
        <v>-459.34000000000003</v>
      </c>
      <c r="AP42" s="194">
        <f>_xlfn.SUMIFS('Bank Statement 2016'!$D$2:$D$1103,'Bank Statement 2016'!$G$2:$G$1103,'Trail Balance Monthly'!A42,'Bank Statement 2016'!$D$2:$D$1103,"&gt;0")</f>
        <v>0</v>
      </c>
      <c r="AQ42" s="194">
        <f>_xlfn.SUMIFS('Bank Statement 2016'!$D$2:$D$1103,'Bank Statement 2016'!$G$2:$G$1103,'Trail Balance Monthly'!A42,'Bank Statement 2016'!$D$2:$D$1103,"&lt;0")</f>
        <v>-459.34000000000003</v>
      </c>
      <c r="AR42" s="194">
        <f t="shared" si="3"/>
        <v>-459.34000000000003</v>
      </c>
      <c r="AS42" s="79"/>
    </row>
    <row r="43" spans="1:44" ht="15.75" customHeight="1">
      <c r="A43" s="18"/>
      <c r="B43" s="21">
        <f>_xlfn.SUMIFS('Jan Bank'!$D$2:$D$251,'Jan Bank'!$G$2:$G$251,'Trail Balance Monthly'!A43,'Jan Bank'!$D$2:$D$251,"&gt;=0")</f>
        <v>0</v>
      </c>
      <c r="C43" s="21">
        <f>_xlfn.SUMIFS('Jan Bank'!$D$2:$D$251,'Jan Bank'!$G$2:$G$251,'Trail Balance Monthly'!A43,'Jan Bank'!$D$2:$D$251,"&lt;=0")</f>
        <v>0</v>
      </c>
      <c r="D43" s="22"/>
      <c r="E43" s="21">
        <f>_xlfn.SUMIFS('Feb Bank'!$D$2:$D$251,'Feb Bank'!$G$2:$G$251,'Trail Balance Monthly'!A43,'Feb Bank'!$D$2:$D$251,"&gt;=0")</f>
        <v>0</v>
      </c>
      <c r="F43" s="21">
        <f>_xlfn.SUMIFS('Feb Bank'!$D$2:$D$251,'Feb Bank'!$G$2:$G$251,'Trail Balance Monthly'!A43,'Feb Bank'!$D$2:$D$251,"&lt;=0")</f>
        <v>0</v>
      </c>
      <c r="G43" s="22"/>
      <c r="H43" s="21">
        <f>_xlfn.SUMIFS('Mar Bank'!$D$2:$D$251,'Mar Bank'!$G$2:$G$251,'Trail Balance Monthly'!A43,'Mar Bank'!$D$2:$D$251,"&gt;=0")</f>
        <v>0</v>
      </c>
      <c r="I43" s="21">
        <f>_xlfn.SUMIFS('Mar Bank'!$D$2:$D$251,'Mar Bank'!$G$2:$G$251,'Trail Balance Monthly'!A43,'Mar Bank'!$D$2:$D$251,"&lt;=0")</f>
        <v>0</v>
      </c>
      <c r="J43" s="22"/>
      <c r="K43" s="21">
        <f>_xlfn.SUMIFS('Apr Bank'!$D$2:$D$251,'Apr Bank'!$G$2:$G$251,'Trail Balance Monthly'!A43,'Apr Bank'!$D$2:$D$251,"&gt;=0")</f>
        <v>0</v>
      </c>
      <c r="L43" s="21">
        <f>_xlfn.SUMIFS('Apr Bank'!$D$2:$D$251,'Apr Bank'!$G$2:$G$251,'Trail Balance Monthly'!A43,'Apr Bank'!$D$2:$D$251,"&lt;=0")</f>
        <v>0</v>
      </c>
      <c r="M43" s="22"/>
      <c r="N43" s="21">
        <f>_xlfn.SUMIFS('May Bank'!$D$2:$D$251,'May Bank'!$G$2:$G$251,'Trail Balance Monthly'!A43,'May Bank'!$D$2:$D$251,"&gt;=0")</f>
        <v>0</v>
      </c>
      <c r="O43" s="21">
        <f>_xlfn.SUMIFS('May Bank'!$D$2:$D$251,'May Bank'!$G$2:$G$251,'Trail Balance Monthly'!A43,'May Bank'!$D$2:$D$251,"&lt;=0")</f>
        <v>0</v>
      </c>
      <c r="P43" s="23"/>
      <c r="Q43" s="24">
        <f>_xlfn.SUMIFS('Jun Bank'!$D$2:$D$251,'Jun Bank'!$G$2:$G$251,'Trail Balance Monthly'!A43,'Jun Bank'!$D$2:$D$251,"&gt;=0")</f>
        <v>0</v>
      </c>
      <c r="R43" s="21">
        <f>_xlfn.SUMIFS('Jun Bank'!$D$2:$D$251,'Jun Bank'!$G$2:$G$251,'Trail Balance Monthly'!A43,'Jun Bank'!$D$2:$D$251,"&lt;=0")</f>
        <v>0</v>
      </c>
      <c r="S43" s="23"/>
      <c r="T43" s="21">
        <f>_xlfn.SUMIFS('Jul Bank'!$D$2:$D$251,'Jul Bank'!$G$2:$G$251,'Trail Balance Monthly'!A43,'Jul Bank'!$D$2:$D$251,"&gt;=0")</f>
        <v>0</v>
      </c>
      <c r="U43" s="21">
        <f>_xlfn.SUMIFS('Jul Bank'!$D$2:$D$251,'Jul Bank'!$G$2:$G$251,'Trail Balance Monthly'!A43,'Jul Bank'!$D$2:$D$251,"&lt;=0")</f>
        <v>0</v>
      </c>
      <c r="V43" s="23"/>
      <c r="W43" s="21">
        <f>_xlfn.SUMIFS('Aug Bank'!$D$2:$D$251,'Aug Bank'!$G$2:$G$251,'Trail Balance Monthly'!A43,'Aug Bank'!$D$2:$D$251,"&gt;=0")</f>
        <v>0</v>
      </c>
      <c r="X43" s="21">
        <f>_xlfn.SUMIFS('Aug Bank'!$D$2:$D$251,'Aug Bank'!$G$2:$G$251,'Trail Balance Monthly'!A43,'Aug Bank'!$D$2:$D$251,"&lt;=0")</f>
        <v>0</v>
      </c>
      <c r="Y43" s="23"/>
      <c r="Z43" s="21">
        <f>_xlfn.SUMIFS('Sep Bank'!$D$2:$D$251,'Sep Bank'!$G$2:$G$251,'Trail Balance Monthly'!A43,'Sep Bank'!$D$2:$D$251,"&gt;=0")</f>
        <v>0</v>
      </c>
      <c r="AA43" s="21">
        <f>_xlfn.SUMIFS('Sep Bank'!$D$2:$D$251,'Sep Bank'!$G$2:$G$251,'Trail Balance Monthly'!A43,'Sep Bank'!$D$2:$D$251,"&lt;=0")</f>
        <v>0</v>
      </c>
      <c r="AB43" s="23"/>
      <c r="AC43" s="21">
        <f>_xlfn.SUMIFS('Oct Bank'!$D$2:$D$251,'Sep Bank'!$G$2:$G$251,'Trail Balance Monthly'!A43,'Oct Bank'!$D$2:$D$251,"&gt;=0")</f>
        <v>0</v>
      </c>
      <c r="AD43" s="21">
        <f>_xlfn.SUMIFS('Oct Bank'!$D$2:$D$251,'Oct Bank'!$G$2:$G$251,'Trail Balance Monthly'!A43,'Oct Bank'!$D$2:$D$251,"&lt;=0")</f>
        <v>0</v>
      </c>
      <c r="AE43" s="23"/>
      <c r="AF43" s="21">
        <f>_xlfn.SUMIFS('Nov Bank'!$D$2:$D$254,'Nov Bank'!$G$2:$G$254,'Trail Balance Monthly'!A43,'Nov Bank'!$D$2:$D$254,"&gt;=0")</f>
        <v>0</v>
      </c>
      <c r="AG43" s="21">
        <f>_xlfn.SUMIFS('Nov Bank'!$D$2:$D$254,'Nov Bank'!$G$2:$G$254,'Trail Balance Monthly'!A43,'Nov Bank'!$D$2:$D$254,"&lt;=0")</f>
        <v>0</v>
      </c>
      <c r="AH43" s="23"/>
      <c r="AI43" s="21">
        <f>_xlfn.SUMIFS('Dec Bank'!$D$2:$D$251,'Dec Bank'!$G$2:$G$251,'Trail Balance Monthly'!A43,'Dec Bank'!$D$2:$D$251,"&gt;=0")</f>
        <v>0</v>
      </c>
      <c r="AJ43" s="21">
        <f>_xlfn.SUMIFS('Dec Bank'!$D$2:$D$251,'Dec Bank'!$G$2:$G$251,'Trail Balance Monthly'!A43,'Dec Bank'!$D$2:$D$251,"&lt;=0")</f>
        <v>0</v>
      </c>
      <c r="AK43" s="22"/>
      <c r="AL43" s="25">
        <f t="shared" si="0"/>
        <v>0</v>
      </c>
      <c r="AM43" s="26">
        <f t="shared" si="1"/>
        <v>0</v>
      </c>
      <c r="AN43" s="27">
        <f t="shared" si="2"/>
        <v>0</v>
      </c>
      <c r="AP43" s="194"/>
      <c r="AQ43" s="194"/>
      <c r="AR43" s="194"/>
    </row>
    <row r="44" spans="1:44" ht="15.75" customHeight="1">
      <c r="A44" s="18"/>
      <c r="B44" s="21">
        <f>_xlfn.SUMIFS('Jan Bank'!$D$2:$D$251,'Jan Bank'!$G$2:$G$251,'Trail Balance Monthly'!A44,'Jan Bank'!$D$2:$D$251,"&gt;=0")</f>
        <v>0</v>
      </c>
      <c r="C44" s="21">
        <f>_xlfn.SUMIFS('Jan Bank'!$D$2:$D$251,'Jan Bank'!$G$2:$G$251,'Trail Balance Monthly'!A44,'Jan Bank'!$D$2:$D$251,"&lt;=0")</f>
        <v>0</v>
      </c>
      <c r="D44" s="22"/>
      <c r="E44" s="21">
        <f>_xlfn.SUMIFS('Feb Bank'!$D$2:$D$251,'Feb Bank'!$G$2:$G$251,'Trail Balance Monthly'!A44,'Feb Bank'!$D$2:$D$251,"&gt;=0")</f>
        <v>0</v>
      </c>
      <c r="F44" s="21">
        <f>_xlfn.SUMIFS('Feb Bank'!$D$2:$D$251,'Feb Bank'!$G$2:$G$251,'Trail Balance Monthly'!A44,'Feb Bank'!$D$2:$D$251,"&lt;=0")</f>
        <v>0</v>
      </c>
      <c r="G44" s="22"/>
      <c r="H44" s="21">
        <f>_xlfn.SUMIFS('Mar Bank'!$D$2:$D$251,'Mar Bank'!$G$2:$G$251,'Trail Balance Monthly'!A44,'Mar Bank'!$D$2:$D$251,"&gt;=0")</f>
        <v>0</v>
      </c>
      <c r="I44" s="21">
        <f>_xlfn.SUMIFS('Mar Bank'!$D$2:$D$251,'Mar Bank'!$G$2:$G$251,'Trail Balance Monthly'!A44,'Mar Bank'!$D$2:$D$251,"&lt;=0")</f>
        <v>0</v>
      </c>
      <c r="J44" s="22"/>
      <c r="K44" s="21">
        <f>_xlfn.SUMIFS('Apr Bank'!$D$2:$D$251,'Apr Bank'!$G$2:$G$251,'Trail Balance Monthly'!A44,'Apr Bank'!$D$2:$D$251,"&gt;=0")</f>
        <v>0</v>
      </c>
      <c r="L44" s="21">
        <f>_xlfn.SUMIFS('Apr Bank'!$D$2:$D$236,'Apr Bank'!$F$2:$F$236,'Trail Balance Monthly'!A44,'Apr Bank'!$D$2:$D$236,"&lt;=0")</f>
        <v>0</v>
      </c>
      <c r="M44" s="22"/>
      <c r="N44" s="21">
        <f>_xlfn.SUMIFS('May Bank'!$D$2:$D$236,'May Bank'!$F$2:$F$236,'Trail Balance Monthly'!A44,'May Bank'!$D$2:$D$236,"&gt;=0")</f>
        <v>0</v>
      </c>
      <c r="O44" s="21">
        <f>_xlfn.SUMIFS('May Bank'!$D$2:$D$236,'May Bank'!$F$2:$F$236,'Trail Balance Monthly'!A44,'May Bank'!$D$2:$D$236,"&lt;=0")</f>
        <v>0</v>
      </c>
      <c r="P44" s="23"/>
      <c r="Q44" s="24">
        <f>_xlfn.SUMIFS('Jun Bank'!$D$2:$D$251,'Jun Bank'!$G$2:$G$251,'Trail Balance Monthly'!A44,'Jun Bank'!$D$2:$D$251,"&gt;=0")</f>
        <v>0</v>
      </c>
      <c r="R44" s="21">
        <f>_xlfn.SUMIFS('Jun Bank'!$D$2:$D$236,'Jun Bank'!$F$2:$F$236,'Trail Balance Monthly'!A44,'Jun Bank'!$D$2:$D$236,"&lt;=0")</f>
        <v>0</v>
      </c>
      <c r="S44" s="23"/>
      <c r="T44" s="21">
        <f>_xlfn.SUMIFS('Jul Bank'!$D$2:$D$251,'Jul Bank'!$G$2:$G$251,'Trail Balance Monthly'!A44,'Jul Bank'!$D$2:$D$251,"&gt;=0")</f>
        <v>0</v>
      </c>
      <c r="U44" s="21">
        <f>_xlfn.SUMIFS('Jul Bank'!$D$2:$D$251,'Jul Bank'!$G$2:$G$251,'Trail Balance Monthly'!A44,'Jul Bank'!$D$2:$D$251,"&lt;=0")</f>
        <v>0</v>
      </c>
      <c r="V44" s="23"/>
      <c r="W44" s="21">
        <f>_xlfn.SUMIFS('Aug Bank'!$D$2:$D$251,'Aug Bank'!$G$2:$G$251,'Trail Balance Monthly'!A44,'Aug Bank'!$D$2:$D$251,"&gt;=0")</f>
        <v>0</v>
      </c>
      <c r="X44" s="21">
        <f>_xlfn.SUMIFS('Aug Bank'!$D$2:$D$251,'Aug Bank'!$G$2:$G$251,'Trail Balance Monthly'!A44,'Aug Bank'!$D$2:$D$251,"&lt;=0")</f>
        <v>0</v>
      </c>
      <c r="Y44" s="23"/>
      <c r="Z44" s="21">
        <f>_xlfn.SUMIFS('Sep Bank'!$D$2:$D$251,'Sep Bank'!$G$2:$G$251,'Trail Balance Monthly'!A44,'Sep Bank'!$D$2:$D$251,"&gt;=0")</f>
        <v>0</v>
      </c>
      <c r="AA44" s="21">
        <f>_xlfn.SUMIFS('Sep Bank'!$D$2:$D$251,'Sep Bank'!$G$2:$G$251,'Trail Balance Monthly'!A44,'Sep Bank'!$D$2:$D$251,"&lt;=0")</f>
        <v>0</v>
      </c>
      <c r="AB44" s="23"/>
      <c r="AC44" s="21">
        <f>_xlfn.SUMIFS('Oct Bank'!$D$2:$D$251,'Sep Bank'!$G$2:$G$251,'Trail Balance Monthly'!A44,'Oct Bank'!$D$2:$D$251,"&gt;=0")</f>
        <v>0</v>
      </c>
      <c r="AD44" s="21">
        <f>_xlfn.SUMIFS('Oct Bank'!$D$2:$D$251,'Oct Bank'!$G$2:$G$251,'Trail Balance Monthly'!A44,'Oct Bank'!$D$2:$D$251,"&lt;=0")</f>
        <v>0</v>
      </c>
      <c r="AE44" s="23"/>
      <c r="AF44" s="21">
        <f>_xlfn.SUMIFS('Nov Bank'!$D$2:$D$254,'Nov Bank'!$G$2:$G$254,'Trail Balance Monthly'!A44,'Nov Bank'!$D$2:$D$254,"&gt;=0")</f>
        <v>0</v>
      </c>
      <c r="AG44" s="21">
        <f>_xlfn.SUMIFS('Nov Bank'!$D$2:$D$254,'Nov Bank'!$G$2:$G$254,'Trail Balance Monthly'!A44,'Nov Bank'!$D$2:$D$254,"&lt;=0")</f>
        <v>0</v>
      </c>
      <c r="AH44" s="23"/>
      <c r="AI44" s="21">
        <f>_xlfn.SUMIFS('Dec Bank'!$D$2:$D$251,'Dec Bank'!$G$2:$G$251,'Trail Balance Monthly'!A44,'Dec Bank'!$D$2:$D$251,"&gt;=0")</f>
        <v>0</v>
      </c>
      <c r="AJ44" s="21">
        <f>_xlfn.SUMIFS('Dec Bank'!$D$2:$D$251,'Dec Bank'!$G$2:$G$251,'Trail Balance Monthly'!A44,'Dec Bank'!$D$2:$D$251,"&lt;=0")</f>
        <v>0</v>
      </c>
      <c r="AK44" s="22"/>
      <c r="AL44" s="25">
        <f t="shared" si="0"/>
        <v>0</v>
      </c>
      <c r="AM44" s="26">
        <f aca="true" t="shared" si="4" ref="AM44:AM55">SUM(C44+F44+I44+L44+O44+R44+U44+X44+AA44+AD44+AG44)</f>
        <v>0</v>
      </c>
      <c r="AN44" s="27">
        <f t="shared" si="2"/>
        <v>0</v>
      </c>
      <c r="AP44" s="194"/>
      <c r="AQ44" s="194"/>
      <c r="AR44" s="194"/>
    </row>
    <row r="45" spans="1:44" ht="15.75" customHeight="1">
      <c r="A45" s="136"/>
      <c r="B45" s="21"/>
      <c r="C45" s="21">
        <f>_xlfn.SUMIFS('Jan Bank'!$D$2:$D$251,'Jan Bank'!$G$2:$G$251,'Trail Balance Monthly'!A45,'Jan Bank'!$D$2:$D$251,"&lt;=0")</f>
        <v>0</v>
      </c>
      <c r="D45" s="22"/>
      <c r="E45" s="21">
        <f>_xlfn.SUMIFS('Feb Bank'!$D$2:$D$251,'Feb Bank'!$G$2:$G$251,'Trail Balance Monthly'!A45,'Feb Bank'!$D$2:$D$251,"&gt;=0")</f>
        <v>0</v>
      </c>
      <c r="F45" s="21">
        <f>_xlfn.SUMIFS('Feb Bank'!$D$2:$D$251,'Feb Bank'!$G$2:$G$251,'Trail Balance Monthly'!A45,'Feb Bank'!$D$2:$D$251,"&lt;=0")</f>
        <v>0</v>
      </c>
      <c r="G45" s="22"/>
      <c r="H45" s="21">
        <f>_xlfn.SUMIFS('Mar Bank'!$D$2:$D$251,'Mar Bank'!$G$2:$G$251,'Trail Balance Monthly'!A45,'Mar Bank'!$D$2:$D$251,"&gt;=0")</f>
        <v>0</v>
      </c>
      <c r="I45" s="21">
        <f>_xlfn.SUMIFS('Mar Bank'!$D$2:$D$251,'Mar Bank'!$G$2:$G$251,'Trail Balance Monthly'!A45,'Mar Bank'!$D$2:$D$251,"&lt;=0")</f>
        <v>0</v>
      </c>
      <c r="J45" s="22"/>
      <c r="K45" s="21">
        <f>_xlfn.SUMIFS('Apr Bank'!$D$2:$D$251,'Apr Bank'!$G$2:$G$251,'Trail Balance Monthly'!A45,'Apr Bank'!$D$2:$D$251,"&gt;=0")</f>
        <v>0</v>
      </c>
      <c r="L45" s="21">
        <f>_xlfn.SUMIFS('Apr Bank'!$D$2:$D$236,'Apr Bank'!$F$2:$F$236,'Trail Balance Monthly'!A47,'Apr Bank'!$D$2:$D$236,"&lt;=0")</f>
        <v>0</v>
      </c>
      <c r="M45" s="22"/>
      <c r="N45" s="21">
        <f>_xlfn.SUMIFS('May Bank'!$D$2:$D$236,'May Bank'!$F$2:$F$236,'Trail Balance Monthly'!A47,'May Bank'!$D$2:$D$236,"&gt;=0")</f>
        <v>0</v>
      </c>
      <c r="O45" s="21">
        <f>_xlfn.SUMIFS('May Bank'!$D$2:$D$236,'May Bank'!$F$2:$F$236,'Trail Balance Monthly'!A47,'May Bank'!$D$2:$D$236,"&lt;=0")</f>
        <v>0</v>
      </c>
      <c r="P45" s="23"/>
      <c r="Q45" s="24">
        <f>_xlfn.SUMIFS('Jun Bank'!$D$2:$D$236,'Jun Bank'!$F$2:$F$236,'Trail Balance Monthly'!A47,'Jun Bank'!$D$2:$D$236,"&gt;=0")</f>
        <v>0</v>
      </c>
      <c r="R45" s="21">
        <f>_xlfn.SUMIFS('Jun Bank'!$D$2:$D$236,'Jun Bank'!$F$2:$F$236,'Trail Balance Monthly'!A47,'Jun Bank'!$D$2:$D$236,"&lt;=0")</f>
        <v>0</v>
      </c>
      <c r="S45" s="23"/>
      <c r="T45" s="21">
        <f>_xlfn.SUMIFS('Jul Bank'!$D$2:$D$236,'Jul Bank'!$F$2:$F$236,'Trail Balance Monthly'!A47,'Jul Bank'!$D$2:$D$236,"&gt;=0")</f>
        <v>0</v>
      </c>
      <c r="U45" s="21">
        <f>_xlfn.SUMIFS('Jul Bank'!$D$2:$D$251,'Jul Bank'!$G$2:$G$251,'Trail Balance Monthly'!A45,'Jul Bank'!$D$2:$D$251,"&lt;=0")</f>
        <v>0</v>
      </c>
      <c r="V45" s="23"/>
      <c r="W45" s="21">
        <f>_xlfn.SUMIFS('Aug Bank'!$D$2:$D$251,'Aug Bank'!$G$2:$G$251,'Trail Balance Monthly'!A45,'Aug Bank'!$D$2:$D$251,"&gt;=0")</f>
        <v>0</v>
      </c>
      <c r="X45" s="21">
        <f>_xlfn.SUMIFS('Aug Bank'!$D$2:$D$251,'Aug Bank'!$G$2:$G$251,'Trail Balance Monthly'!A45,'Aug Bank'!$D$2:$D$251,"&lt;=0")</f>
        <v>0</v>
      </c>
      <c r="Y45" s="23"/>
      <c r="Z45" s="21">
        <f>_xlfn.SUMIFS('Sep Bank'!$D$2:$D$251,'Sep Bank'!$G$2:$G$251,'Trail Balance Monthly'!A45,'Sep Bank'!$D$2:$D$251,"&gt;=0")</f>
        <v>0</v>
      </c>
      <c r="AA45" s="21">
        <f>_xlfn.SUMIFS('Sep Bank'!$D$2:$D$251,'Sep Bank'!$G$2:$G$251,'Trail Balance Monthly'!A45,'Sep Bank'!$D$2:$D$251,"&lt;=0")</f>
        <v>0</v>
      </c>
      <c r="AB45" s="23"/>
      <c r="AC45" s="21">
        <f>_xlfn.SUMIFS('Oct Bank'!$D$2:$D$251,'Sep Bank'!$G$2:$G$251,'Trail Balance Monthly'!A45,'Oct Bank'!$D$2:$D$251,"&gt;=0")</f>
        <v>0</v>
      </c>
      <c r="AD45" s="21">
        <f>_xlfn.SUMIFS('Oct Bank'!$D$2:$D$251,'Oct Bank'!$G$2:$G$251,'Trail Balance Monthly'!A45,'Oct Bank'!$D$2:$D$251,"&lt;=0")</f>
        <v>0</v>
      </c>
      <c r="AE45" s="23"/>
      <c r="AF45" s="21">
        <f>_xlfn.SUMIFS('Nov Bank'!$D$2:$D$254,'Nov Bank'!$G$2:$G$254,'Trail Balance Monthly'!A45,'Nov Bank'!$D$2:$D$254,"&gt;=0")</f>
        <v>0</v>
      </c>
      <c r="AG45" s="21">
        <f>_xlfn.SUMIFS('Nov Bank'!$D$2:$D$254,'Nov Bank'!$G$2:$G$254,'Trail Balance Monthly'!A45,'Nov Bank'!$D$2:$D$254,"&lt;=0")</f>
        <v>0</v>
      </c>
      <c r="AH45" s="23"/>
      <c r="AI45" s="21">
        <f>_xlfn.SUMIFS('Dec Bank'!$D$2:$D$251,'Dec Bank'!$G$2:$G$251,'Trail Balance Monthly'!A45,'Dec Bank'!$D$2:$D$251,"&gt;=0")</f>
        <v>0</v>
      </c>
      <c r="AJ45" s="21">
        <f>_xlfn.SUMIFS('Dec Bank'!$D$2:$D$251,'Dec Bank'!$G$2:$G$251,'Trail Balance Monthly'!A45,'Dec Bank'!$D$2:$D$251,"&lt;=0")</f>
        <v>0</v>
      </c>
      <c r="AK45" s="22"/>
      <c r="AL45" s="25">
        <f aca="true" t="shared" si="5" ref="AL45:AL55">SUM(B45+E45+H45+K45+N45+Q45+T45+W45+Z45+AC45+AF45)</f>
        <v>0</v>
      </c>
      <c r="AM45" s="26">
        <f t="shared" si="4"/>
        <v>0</v>
      </c>
      <c r="AN45" s="27">
        <f t="shared" si="2"/>
        <v>0</v>
      </c>
      <c r="AP45" s="194"/>
      <c r="AQ45" s="194"/>
      <c r="AR45" s="194"/>
    </row>
    <row r="46" spans="1:44" ht="15.75" customHeight="1">
      <c r="A46" s="136"/>
      <c r="B46" s="21"/>
      <c r="C46" s="21">
        <f>_xlfn.SUMIFS('Jan Bank'!$D$2:$D$251,'Jan Bank'!$G$2:$G$251,'Trail Balance Monthly'!A46,'Jan Bank'!$D$2:$D$251,"&lt;=0")</f>
        <v>0</v>
      </c>
      <c r="D46" s="22"/>
      <c r="E46" s="21">
        <f>_xlfn.SUMIFS('Feb Bank'!$D$2:$D$251,'Feb Bank'!$G$2:$G$251,'Trail Balance Monthly'!A46,'Feb Bank'!$D$2:$D$251,"&gt;=0")</f>
        <v>0</v>
      </c>
      <c r="F46" s="21">
        <f>_xlfn.SUMIFS('Feb Bank'!$D$2:$D$182,'Feb Bank'!$F$2:$F$182,'Trail Balance Monthly'!A48,'Feb Bank'!$D$2:$D$182,"&lt;=0")</f>
        <v>0</v>
      </c>
      <c r="G46" s="22"/>
      <c r="H46" s="21">
        <f>_xlfn.SUMIFS('Mar Bank'!$D$2:$D$198,'Mar Bank'!$F$2:$F$198,'Trail Balance Monthly'!A48,'Mar Bank'!$D$2:$D$198,"&gt;=0")</f>
        <v>0</v>
      </c>
      <c r="I46" s="21">
        <f>_xlfn.SUMIFS('Mar Bank'!$D$2:$D$198,'Mar Bank'!$F$2:$F$198,'Trail Balance Monthly'!A48,'Mar Bank'!$D$2:$D$198,"&lt;=0")</f>
        <v>0</v>
      </c>
      <c r="J46" s="22"/>
      <c r="K46" s="21">
        <f>_xlfn.SUMIFS('Apr Bank'!$D$2:$D$251,'Apr Bank'!$G$2:$G$251,'Trail Balance Monthly'!A46,'Apr Bank'!$D$2:$D$251,"&gt;=0")</f>
        <v>0</v>
      </c>
      <c r="L46" s="21">
        <f>_xlfn.SUMIFS('Apr Bank'!$D$2:$D$236,'Apr Bank'!$F$2:$F$236,'Trail Balance Monthly'!A48,'Apr Bank'!$D$2:$D$236,"&lt;=0")</f>
        <v>0</v>
      </c>
      <c r="M46" s="22"/>
      <c r="N46" s="21">
        <f>_xlfn.SUMIFS('May Bank'!$D$2:$D$236,'May Bank'!$F$2:$F$236,'Trail Balance Monthly'!A48,'May Bank'!$D$2:$D$236,"&gt;=0")</f>
        <v>0</v>
      </c>
      <c r="O46" s="21">
        <f>_xlfn.SUMIFS('May Bank'!$D$2:$D$236,'May Bank'!$F$2:$F$236,'Trail Balance Monthly'!A48,'May Bank'!$D$2:$D$236,"&lt;=0")</f>
        <v>0</v>
      </c>
      <c r="P46" s="23"/>
      <c r="Q46" s="24">
        <f>_xlfn.SUMIFS('Jun Bank'!$D$2:$D$236,'Jun Bank'!$F$2:$F$236,'Trail Balance Monthly'!A48,'Jun Bank'!$D$2:$D$236,"&gt;=0")</f>
        <v>0</v>
      </c>
      <c r="R46" s="21">
        <f>_xlfn.SUMIFS('Jun Bank'!$D$2:$D$236,'Jun Bank'!$F$2:$F$236,'Trail Balance Monthly'!A48,'Jun Bank'!$D$2:$D$236,"&lt;=0")</f>
        <v>0</v>
      </c>
      <c r="S46" s="23"/>
      <c r="T46" s="21">
        <f>_xlfn.SUMIFS('Jul Bank'!$D$2:$D$236,'Jul Bank'!$F$2:$F$236,'Trail Balance Monthly'!A48,'Jul Bank'!$D$2:$D$236,"&gt;=0")</f>
        <v>0</v>
      </c>
      <c r="U46" s="21">
        <f>_xlfn.SUMIFS('Jul Bank'!$D$2:$D$251,'Jul Bank'!$G$2:$G$251,'Trail Balance Monthly'!A46,'Jul Bank'!$D$2:$D$251,"&lt;=0")</f>
        <v>0</v>
      </c>
      <c r="V46" s="23"/>
      <c r="W46" s="21">
        <f>_xlfn.SUMIFS('Aug Bank'!$D$2:$D$265,'Aug Bank'!$F$2:$F$265,'Trail Balance Monthly'!A48,'Aug Bank'!$D$2:$D$265,"&gt;=0")</f>
        <v>0</v>
      </c>
      <c r="X46" s="21">
        <f>_xlfn.SUMIFS('Aug Bank'!$D$2:$D$251,'Aug Bank'!$G$2:$G$251,'Trail Balance Monthly'!A46,'Aug Bank'!$D$2:$D$251,"&lt;=0")</f>
        <v>0</v>
      </c>
      <c r="Y46" s="23"/>
      <c r="Z46" s="21">
        <f>_xlfn.SUMIFS('Sep Bank'!$D$2:$D$251,'Sep Bank'!$G$2:$G$251,'Trail Balance Monthly'!A46,'Sep Bank'!$D$2:$D$251,"&gt;=0")</f>
        <v>0</v>
      </c>
      <c r="AA46" s="21">
        <f>_xlfn.SUMIFS('Sep Bank'!$D$2:$D$251,'Sep Bank'!$G$2:$G$251,'Trail Balance Monthly'!A46,'Sep Bank'!$D$2:$D$251,"&lt;=0")</f>
        <v>0</v>
      </c>
      <c r="AB46" s="23"/>
      <c r="AC46" s="21">
        <f>_xlfn.SUMIFS('Oct Bank'!$D$2:$D$135,'Oct Bank'!$F$2:$F$135,'Trail Balance Monthly'!A48,'Oct Bank'!$D$2:$D$135,"&gt;=0")</f>
        <v>0</v>
      </c>
      <c r="AD46" s="21">
        <f>_xlfn.SUMIFS('Oct Bank'!$D$2:$D$251,'Sep Bank'!$G$2:$G$251,'Trail Balance Monthly'!A46,'Oct Bank'!$D$2:$D$251,"&lt;=0")</f>
        <v>0</v>
      </c>
      <c r="AE46" s="23"/>
      <c r="AF46" s="21">
        <f>_xlfn.SUMIFS('Nov Bank'!$D$2:$D$240,'Nov Bank'!$F$2:$F$240,'Trail Balance Monthly'!A48,'Nov Bank'!$D$2:$D$240,"&gt;=0")</f>
        <v>0</v>
      </c>
      <c r="AG46" s="21">
        <f>_xlfn.SUMIFS('Nov Bank'!$D$2:$D$254,'Nov Bank'!$G$2:$G$254,'Trail Balance Monthly'!A46,'Nov Bank'!$D$2:$D$254,"&lt;=0")</f>
        <v>0</v>
      </c>
      <c r="AH46" s="23"/>
      <c r="AI46" s="21">
        <f>_xlfn.SUMIFS('Dec Bank'!$D$2:$D$251,'Dec Bank'!$G$2:$G$251,'Trail Balance Monthly'!A46,'Dec Bank'!$D$2:$D$251,"&gt;=0")</f>
        <v>0</v>
      </c>
      <c r="AJ46" s="21">
        <f>_xlfn.SUMIFS('Dec Bank'!$D$2:$D$251,'Dec Bank'!$G$2:$G$251,'Trail Balance Monthly'!A46,'Dec Bank'!$D$2:$D$251,"&lt;=0")</f>
        <v>0</v>
      </c>
      <c r="AK46" s="22"/>
      <c r="AL46" s="25">
        <f t="shared" si="5"/>
        <v>0</v>
      </c>
      <c r="AM46" s="26">
        <f t="shared" si="4"/>
        <v>0</v>
      </c>
      <c r="AN46" s="27">
        <f t="shared" si="2"/>
        <v>0</v>
      </c>
      <c r="AP46" s="194"/>
      <c r="AQ46" s="194"/>
      <c r="AR46" s="194"/>
    </row>
    <row r="47" spans="1:44" ht="15.75" customHeight="1">
      <c r="A47" s="18"/>
      <c r="B47" s="21"/>
      <c r="C47" s="21">
        <f>_xlfn.SUMIFS('Jan Bank'!$D$2:$D$251,'Jan Bank'!$G$2:$G$251,'Trail Balance Monthly'!A47,'Jan Bank'!$D$2:$D$251,"&lt;=0")</f>
        <v>0</v>
      </c>
      <c r="D47" s="22"/>
      <c r="E47" s="21">
        <f>_xlfn.SUMIFS('Feb Bank'!$D$2:$D$251,'Feb Bank'!$G$2:$G$251,'Trail Balance Monthly'!A47,'Feb Bank'!$D$2:$D$251,"&gt;=0")</f>
        <v>0</v>
      </c>
      <c r="F47" s="21">
        <f>_xlfn.SUMIFS('Feb Bank'!$D$2:$D$182,'Feb Bank'!$F$2:$F$182,'Trail Balance Monthly'!A49,'Feb Bank'!$D$2:$D$182,"&lt;=0")</f>
        <v>0</v>
      </c>
      <c r="G47" s="22"/>
      <c r="H47" s="21">
        <f>_xlfn.SUMIFS('Mar Bank'!$D$2:$D$198,'Mar Bank'!$F$2:$F$198,'Trail Balance Monthly'!A49,'Mar Bank'!$D$2:$D$198,"&gt;=0")</f>
        <v>0</v>
      </c>
      <c r="I47" s="21">
        <f>_xlfn.SUMIFS('Mar Bank'!$D$2:$D$198,'Mar Bank'!$F$2:$F$198,'Trail Balance Monthly'!A49,'Mar Bank'!$D$2:$D$198,"&lt;=0")</f>
        <v>0</v>
      </c>
      <c r="J47" s="22"/>
      <c r="K47" s="21">
        <f>_xlfn.SUMIFS('Apr Bank'!$D$2:$D$251,'Apr Bank'!$G$2:$G$251,'Trail Balance Monthly'!A47,'Apr Bank'!$D$2:$D$251,"&gt;=0")</f>
        <v>0</v>
      </c>
      <c r="L47" s="21">
        <f>_xlfn.SUMIFS('Apr Bank'!$D$2:$D$236,'Apr Bank'!$F$2:$F$236,'Trail Balance Monthly'!A49,'Apr Bank'!$D$2:$D$236,"&lt;=0")</f>
        <v>0</v>
      </c>
      <c r="M47" s="22"/>
      <c r="N47" s="21">
        <f>_xlfn.SUMIFS('May Bank'!$D$2:$D$236,'May Bank'!$F$2:$F$236,'Trail Balance Monthly'!A49,'May Bank'!$D$2:$D$236,"&gt;=0")</f>
        <v>0</v>
      </c>
      <c r="O47" s="21">
        <f>_xlfn.SUMIFS('May Bank'!$D$2:$D$236,'May Bank'!$F$2:$F$236,'Trail Balance Monthly'!A49,'May Bank'!$D$2:$D$236,"&lt;=0")</f>
        <v>0</v>
      </c>
      <c r="P47" s="23"/>
      <c r="Q47" s="24">
        <f>_xlfn.SUMIFS('Jun Bank'!$D$2:$D$236,'Jun Bank'!$F$2:$F$236,'Trail Balance Monthly'!A49,'Jun Bank'!$D$2:$D$236,"&gt;=0")</f>
        <v>0</v>
      </c>
      <c r="R47" s="21">
        <f>_xlfn.SUMIFS('Jun Bank'!$D$2:$D$236,'Jun Bank'!$F$2:$F$236,'Trail Balance Monthly'!A49,'Jun Bank'!$D$2:$D$236,"&lt;=0")</f>
        <v>0</v>
      </c>
      <c r="S47" s="23"/>
      <c r="T47" s="21">
        <f>_xlfn.SUMIFS('Jul Bank'!$D$2:$D$236,'Jul Bank'!$F$2:$F$236,'Trail Balance Monthly'!A49,'Jul Bank'!$D$2:$D$236,"&gt;=0")</f>
        <v>0</v>
      </c>
      <c r="U47" s="21">
        <f>_xlfn.SUMIFS('Jul Bank'!$D$2:$D$236,'Jul Bank'!$F$2:$F$236,'Trail Balance Monthly'!A49,'Jul Bank'!$D$2:$D$236,"&lt;=0")</f>
        <v>0</v>
      </c>
      <c r="V47" s="23"/>
      <c r="W47" s="21">
        <f>_xlfn.SUMIFS('Aug Bank'!$D$2:$D$265,'Aug Bank'!$F$2:$F$265,'Trail Balance Monthly'!A49,'Aug Bank'!$D$2:$D$265,"&gt;=0")</f>
        <v>0</v>
      </c>
      <c r="X47" s="21">
        <f>_xlfn.SUMIFS('Aug Bank'!$D$2:$D$251,'Aug Bank'!$G$2:$G$251,'Trail Balance Monthly'!A47,'Aug Bank'!$D$2:$D$251,"&lt;=0")</f>
        <v>0</v>
      </c>
      <c r="Y47" s="23"/>
      <c r="Z47" s="21">
        <f>_xlfn.SUMIFS('Sep Bank'!$D$2:$D$164,'Sep Bank'!$F$2:$F$164,'Trail Balance Monthly'!A49,'Sep Bank'!$D$2:$D$164,"&gt;=0")</f>
        <v>0</v>
      </c>
      <c r="AA47" s="21">
        <f>_xlfn.SUMIFS('Sep Bank'!$D$2:$D$164,'Sep Bank'!$F$2:$F$164,'Trail Balance Monthly'!A49,'Sep Bank'!$D$2:$D$164,"&lt;=0")</f>
        <v>0</v>
      </c>
      <c r="AB47" s="23"/>
      <c r="AC47" s="21">
        <f>_xlfn.SUMIFS('Oct Bank'!$D$2:$D$135,'Oct Bank'!$F$2:$F$135,'Trail Balance Monthly'!A49,'Oct Bank'!$D$2:$D$135,"&gt;=0")</f>
        <v>0</v>
      </c>
      <c r="AD47" s="21">
        <f>_xlfn.SUMIFS('Oct Bank'!$D$2:$D$251,'Sep Bank'!$G$2:$G$251,'Trail Balance Monthly'!A47,'Oct Bank'!$D$2:$D$251,"&lt;=0")</f>
        <v>0</v>
      </c>
      <c r="AE47" s="23"/>
      <c r="AF47" s="21">
        <f>_xlfn.SUMIFS('Nov Bank'!$D$2:$D$240,'Nov Bank'!$F$2:$F$240,'Trail Balance Monthly'!A49,'Nov Bank'!$D$2:$D$240,"&gt;=0")</f>
        <v>0</v>
      </c>
      <c r="AG47" s="21">
        <f>_xlfn.SUMIFS('Nov Bank'!$D$2:$D$254,'Nov Bank'!$G$2:$G$254,'Trail Balance Monthly'!A47,'Nov Bank'!$D$2:$D$254,"&lt;=0")</f>
        <v>0</v>
      </c>
      <c r="AH47" s="23"/>
      <c r="AI47" s="21">
        <f>_xlfn.SUMIFS('Dec Bank'!$D$2:$D$251,'Dec Bank'!$G$2:$G$251,'Trail Balance Monthly'!A47,'Dec Bank'!$D$2:$D$251,"&gt;=0")</f>
        <v>0</v>
      </c>
      <c r="AJ47" s="21">
        <f>_xlfn.SUMIFS('Dec Bank'!$D$2:$D$233,'Dec Bank'!$F$2:$F$233,'Trail Balance Monthly'!A49,'Dec Bank'!$D$2:$D$233,"&lt;=0")</f>
        <v>0</v>
      </c>
      <c r="AK47" s="22"/>
      <c r="AL47" s="25">
        <f t="shared" si="5"/>
        <v>0</v>
      </c>
      <c r="AM47" s="26">
        <f t="shared" si="4"/>
        <v>0</v>
      </c>
      <c r="AN47" s="27">
        <f t="shared" si="2"/>
        <v>0</v>
      </c>
      <c r="AP47" s="194"/>
      <c r="AQ47" s="194"/>
      <c r="AR47" s="194"/>
    </row>
    <row r="48" spans="1:44" ht="15.75" customHeight="1">
      <c r="A48" s="18"/>
      <c r="B48" s="21"/>
      <c r="C48" s="21">
        <f>_xlfn.SUMIFS('Jan Bank'!$D$2:$D$251,'Jan Bank'!$G$2:$G$251,'Trail Balance Monthly'!A48,'Jan Bank'!$D$2:$D$251,"&lt;=0")</f>
        <v>0</v>
      </c>
      <c r="D48" s="22"/>
      <c r="E48" s="21">
        <f>_xlfn.SUMIFS('Feb Bank'!$D$2:$D$182,'Feb Bank'!$F$2:$F$182,'Trail Balance Monthly'!A50,'Feb Bank'!$D$2:$D$182,"&gt;=0")</f>
        <v>0</v>
      </c>
      <c r="F48" s="21">
        <f>_xlfn.SUMIFS('Feb Bank'!$D$2:$D$182,'Feb Bank'!$F$2:$F$182,'Trail Balance Monthly'!A50,'Feb Bank'!$D$2:$D$182,"&lt;=0")</f>
        <v>0</v>
      </c>
      <c r="G48" s="22"/>
      <c r="H48" s="21">
        <f>_xlfn.SUMIFS('Mar Bank'!$D$2:$D$198,'Mar Bank'!$F$2:$F$198,'Trail Balance Monthly'!A50,'Mar Bank'!$D$2:$D$198,"&gt;=0")</f>
        <v>0</v>
      </c>
      <c r="I48" s="21">
        <f>_xlfn.SUMIFS('Mar Bank'!$D$2:$D$198,'Mar Bank'!$F$2:$F$198,'Trail Balance Monthly'!A50,'Mar Bank'!$D$2:$D$198,"&lt;=0")</f>
        <v>0</v>
      </c>
      <c r="J48" s="22"/>
      <c r="K48" s="21">
        <f>_xlfn.SUMIFS('Apr Bank'!$D$2:$D$251,'Apr Bank'!$G$2:$G$251,'Trail Balance Monthly'!A48,'Apr Bank'!$D$2:$D$251,"&gt;=0")</f>
        <v>0</v>
      </c>
      <c r="L48" s="21">
        <f>_xlfn.SUMIFS('Apr Bank'!$D$2:$D$236,'Apr Bank'!$F$2:$F$236,'Trail Balance Monthly'!A50,'Apr Bank'!$D$2:$D$236,"&lt;=0")</f>
        <v>0</v>
      </c>
      <c r="M48" s="22"/>
      <c r="N48" s="21">
        <f>_xlfn.SUMIFS('May Bank'!$D$2:$D$236,'May Bank'!$F$2:$F$236,'Trail Balance Monthly'!A50,'May Bank'!$D$2:$D$236,"&gt;=0")</f>
        <v>0</v>
      </c>
      <c r="O48" s="21">
        <f>_xlfn.SUMIFS('May Bank'!$D$2:$D$236,'May Bank'!$F$2:$F$236,'Trail Balance Monthly'!A50,'May Bank'!$D$2:$D$236,"&lt;=0")</f>
        <v>0</v>
      </c>
      <c r="P48" s="23"/>
      <c r="Q48" s="24">
        <f>_xlfn.SUMIFS('Jun Bank'!$D$2:$D$236,'Jun Bank'!$F$2:$F$236,'Trail Balance Monthly'!A50,'Jun Bank'!$D$2:$D$236,"&gt;=0")</f>
        <v>0</v>
      </c>
      <c r="R48" s="21">
        <f>_xlfn.SUMIFS('Jun Bank'!$D$2:$D$236,'Jun Bank'!$F$2:$F$236,'Trail Balance Monthly'!A50,'Jun Bank'!$D$2:$D$236,"&lt;=0")</f>
        <v>0</v>
      </c>
      <c r="S48" s="23"/>
      <c r="T48" s="21">
        <f>_xlfn.SUMIFS('Jul Bank'!$D$2:$D$236,'Jul Bank'!$F$2:$F$236,'Trail Balance Monthly'!A50,'Jul Bank'!$D$2:$D$236,"&gt;=0")</f>
        <v>0</v>
      </c>
      <c r="U48" s="21">
        <f>_xlfn.SUMIFS('Jul Bank'!$D$2:$D$236,'Jul Bank'!$F$2:$F$236,'Trail Balance Monthly'!A50,'Jul Bank'!$D$2:$D$236,"&lt;=0")</f>
        <v>0</v>
      </c>
      <c r="V48" s="23"/>
      <c r="W48" s="21">
        <f>_xlfn.SUMIFS('Aug Bank'!$D$2:$D$265,'Aug Bank'!$F$2:$F$265,'Trail Balance Monthly'!A50,'Aug Bank'!$D$2:$D$265,"&gt;=0")</f>
        <v>0</v>
      </c>
      <c r="X48" s="21">
        <f>_xlfn.SUMIFS('Aug Bank'!$D$2:$D$251,'Aug Bank'!$G$2:$G$251,'Trail Balance Monthly'!A48,'Aug Bank'!$D$2:$D$251,"&lt;=0")</f>
        <v>0</v>
      </c>
      <c r="Y48" s="23"/>
      <c r="Z48" s="21">
        <f>_xlfn.SUMIFS('Sep Bank'!$D$2:$D$164,'Sep Bank'!$F$2:$F$164,'Trail Balance Monthly'!A50,'Sep Bank'!$D$2:$D$164,"&gt;=0")</f>
        <v>0</v>
      </c>
      <c r="AA48" s="21">
        <f>_xlfn.SUMIFS('Sep Bank'!$D$2:$D$164,'Sep Bank'!$F$2:$F$164,'Trail Balance Monthly'!A50,'Sep Bank'!$D$2:$D$164,"&lt;=0")</f>
        <v>0</v>
      </c>
      <c r="AB48" s="23"/>
      <c r="AC48" s="21">
        <f>_xlfn.SUMIFS('Oct Bank'!$D$2:$D$135,'Oct Bank'!$F$2:$F$135,'Trail Balance Monthly'!A50,'Oct Bank'!$D$2:$D$135,"&gt;=0")</f>
        <v>0</v>
      </c>
      <c r="AD48" s="21">
        <f>_xlfn.SUMIFS('Oct Bank'!$D$2:$D$135,'Oct Bank'!$F$2:$F$135,'Trail Balance Monthly'!A50,'Oct Bank'!$D$2:$D$135,"&lt;=0")</f>
        <v>0</v>
      </c>
      <c r="AE48" s="23"/>
      <c r="AF48" s="21">
        <f>_xlfn.SUMIFS('Nov Bank'!$D$2:$D$240,'Nov Bank'!$F$2:$F$240,'Trail Balance Monthly'!A50,'Nov Bank'!$D$2:$D$240,"&gt;=0")</f>
        <v>0</v>
      </c>
      <c r="AG48" s="21">
        <f>_xlfn.SUMIFS('Nov Bank'!$D$2:$D$254,'Nov Bank'!$G$2:$G$254,'Trail Balance Monthly'!A48,'Nov Bank'!$D$2:$D$254,"&lt;=0")</f>
        <v>0</v>
      </c>
      <c r="AH48" s="23"/>
      <c r="AI48" s="21">
        <f>_xlfn.SUMIFS('Dec Bank'!$D$2:$D$233,'Dec Bank'!$F$2:$F$233,'Trail Balance Monthly'!A50,'Dec Bank'!$D$2:$D$233,"&gt;=0")</f>
        <v>0</v>
      </c>
      <c r="AJ48" s="21">
        <f>_xlfn.SUMIFS('Dec Bank'!$D$2:$D$233,'Dec Bank'!$F$2:$F$233,'Trail Balance Monthly'!A50,'Dec Bank'!$D$2:$D$233,"&lt;=0")</f>
        <v>0</v>
      </c>
      <c r="AK48" s="22"/>
      <c r="AL48" s="25">
        <f t="shared" si="5"/>
        <v>0</v>
      </c>
      <c r="AM48" s="26">
        <f t="shared" si="4"/>
        <v>0</v>
      </c>
      <c r="AN48" s="27">
        <f t="shared" si="2"/>
        <v>0</v>
      </c>
      <c r="AP48" s="194"/>
      <c r="AQ48" s="194"/>
      <c r="AR48" s="194"/>
    </row>
    <row r="49" spans="1:44" ht="15.75" customHeight="1">
      <c r="A49" s="18"/>
      <c r="B49" s="21"/>
      <c r="C49" s="21">
        <f>_xlfn.SUMIFS('Jan Bank'!$D$2:$D$251,'Jan Bank'!$G$2:$G$251,'Trail Balance Monthly'!A49,'Jan Bank'!$D$2:$D$251,"&lt;=0")</f>
        <v>0</v>
      </c>
      <c r="D49" s="22"/>
      <c r="E49" s="21">
        <f>_xlfn.SUMIFS('Feb Bank'!$D$2:$D$182,'Feb Bank'!$F$2:$F$182,'Trail Balance Monthly'!A51,'Feb Bank'!$D$2:$D$182,"&gt;=0")</f>
        <v>0</v>
      </c>
      <c r="F49" s="21">
        <f>_xlfn.SUMIFS('Feb Bank'!$D$2:$D$182,'Feb Bank'!$F$2:$F$182,'Trail Balance Monthly'!A51,'Feb Bank'!$D$2:$D$182,"&lt;=0")</f>
        <v>0</v>
      </c>
      <c r="G49" s="22"/>
      <c r="H49" s="21">
        <f>_xlfn.SUMIFS('Mar Bank'!$D$2:$D$198,'Mar Bank'!$F$2:$F$198,'Trail Balance Monthly'!A51,'Mar Bank'!$D$2:$D$198,"&gt;=0")</f>
        <v>0</v>
      </c>
      <c r="I49" s="21">
        <f>_xlfn.SUMIFS('Mar Bank'!$D$2:$D$198,'Mar Bank'!$F$2:$F$198,'Trail Balance Monthly'!A51,'Mar Bank'!$D$2:$D$198,"&lt;=0")</f>
        <v>0</v>
      </c>
      <c r="J49" s="22"/>
      <c r="K49" s="21">
        <f>_xlfn.SUMIFS('Apr Bank'!$D$2:$D$236,'Apr Bank'!$F$2:$F$236,'Trail Balance Monthly'!A51,'Apr Bank'!$D$2:$D$236,"&gt;=0")</f>
        <v>0</v>
      </c>
      <c r="L49" s="21">
        <f>_xlfn.SUMIFS('Apr Bank'!$D$2:$D$236,'Apr Bank'!$F$2:$F$236,'Trail Balance Monthly'!A51,'Apr Bank'!$D$2:$D$236,"&lt;=0")</f>
        <v>0</v>
      </c>
      <c r="M49" s="22"/>
      <c r="N49" s="21">
        <f>_xlfn.SUMIFS('May Bank'!$D$2:$D$236,'May Bank'!$F$2:$F$236,'Trail Balance Monthly'!A51,'May Bank'!$D$2:$D$236,"&gt;=0")</f>
        <v>0</v>
      </c>
      <c r="O49" s="21">
        <f>_xlfn.SUMIFS('May Bank'!$D$2:$D$236,'May Bank'!$F$2:$F$236,'Trail Balance Monthly'!A51,'May Bank'!$D$2:$D$236,"&lt;=0")</f>
        <v>0</v>
      </c>
      <c r="P49" s="23"/>
      <c r="Q49" s="24">
        <f>_xlfn.SUMIFS('Jun Bank'!$D$2:$D$236,'Jun Bank'!$F$2:$F$236,'Trail Balance Monthly'!A51,'Jun Bank'!$D$2:$D$236,"&gt;=0")</f>
        <v>0</v>
      </c>
      <c r="R49" s="21">
        <f>_xlfn.SUMIFS('Jun Bank'!$D$2:$D$236,'Jun Bank'!$F$2:$F$236,'Trail Balance Monthly'!A51,'Jun Bank'!$D$2:$D$236,"&lt;=0")</f>
        <v>0</v>
      </c>
      <c r="S49" s="23"/>
      <c r="T49" s="21">
        <f>_xlfn.SUMIFS('Jul Bank'!$D$2:$D$236,'Jul Bank'!$F$2:$F$236,'Trail Balance Monthly'!A51,'Jul Bank'!$D$2:$D$236,"&gt;=0")</f>
        <v>0</v>
      </c>
      <c r="U49" s="21">
        <f>_xlfn.SUMIFS('Jul Bank'!$D$2:$D$236,'Jul Bank'!$F$2:$F$236,'Trail Balance Monthly'!A51,'Jul Bank'!$D$2:$D$236,"&lt;=0")</f>
        <v>0</v>
      </c>
      <c r="V49" s="23"/>
      <c r="W49" s="21">
        <f>_xlfn.SUMIFS('Aug Bank'!$D$2:$D$265,'Aug Bank'!$F$2:$F$265,'Trail Balance Monthly'!A51,'Aug Bank'!$D$2:$D$265,"&gt;=0")</f>
        <v>0</v>
      </c>
      <c r="X49" s="21">
        <f>_xlfn.SUMIFS('Aug Bank'!$D$2:$D$251,'Aug Bank'!$G$2:$G$251,'Trail Balance Monthly'!A49,'Aug Bank'!$D$2:$D$251,"&lt;=0")</f>
        <v>0</v>
      </c>
      <c r="Y49" s="23"/>
      <c r="Z49" s="21">
        <f>_xlfn.SUMIFS('Sep Bank'!$D$2:$D$164,'Sep Bank'!$F$2:$F$164,'Trail Balance Monthly'!A51,'Sep Bank'!$D$2:$D$164,"&gt;=0")</f>
        <v>0</v>
      </c>
      <c r="AA49" s="21">
        <f>_xlfn.SUMIFS('Sep Bank'!$D$2:$D$164,'Sep Bank'!$F$2:$F$164,'Trail Balance Monthly'!A51,'Sep Bank'!$D$2:$D$164,"&lt;=0")</f>
        <v>0</v>
      </c>
      <c r="AB49" s="23"/>
      <c r="AC49" s="21">
        <f>_xlfn.SUMIFS('Oct Bank'!$D$2:$D$135,'Oct Bank'!$F$2:$F$135,'Trail Balance Monthly'!A51,'Oct Bank'!$D$2:$D$135,"&gt;=0")</f>
        <v>0</v>
      </c>
      <c r="AD49" s="21">
        <f>_xlfn.SUMIFS('Oct Bank'!$D$2:$D$135,'Oct Bank'!$F$2:$F$135,'Trail Balance Monthly'!A51,'Oct Bank'!$D$2:$D$135,"&lt;=0")</f>
        <v>0</v>
      </c>
      <c r="AE49" s="23"/>
      <c r="AF49" s="21">
        <f>_xlfn.SUMIFS('Nov Bank'!$D$2:$D$240,'Nov Bank'!$F$2:$F$240,'Trail Balance Monthly'!A51,'Nov Bank'!$D$2:$D$240,"&gt;=0")</f>
        <v>0</v>
      </c>
      <c r="AG49" s="21">
        <f>_xlfn.SUMIFS('Nov Bank'!$D$2:$D$254,'Nov Bank'!$G$2:$G$254,'Trail Balance Monthly'!A49,'Nov Bank'!$D$2:$D$254,"&lt;=0")</f>
        <v>0</v>
      </c>
      <c r="AH49" s="23"/>
      <c r="AI49" s="21">
        <f>_xlfn.SUMIFS('Dec Bank'!$D$2:$D$233,'Dec Bank'!$F$2:$F$233,'Trail Balance Monthly'!A51,'Dec Bank'!$D$2:$D$233,"&gt;=0")</f>
        <v>0</v>
      </c>
      <c r="AJ49" s="21">
        <f>_xlfn.SUMIFS('Dec Bank'!$D$2:$D$233,'Dec Bank'!$F$2:$F$233,'Trail Balance Monthly'!A51,'Dec Bank'!$D$2:$D$233,"&lt;=0")</f>
        <v>0</v>
      </c>
      <c r="AK49" s="22"/>
      <c r="AL49" s="25">
        <f t="shared" si="5"/>
        <v>0</v>
      </c>
      <c r="AM49" s="26">
        <f t="shared" si="4"/>
        <v>0</v>
      </c>
      <c r="AN49" s="27">
        <f t="shared" si="2"/>
        <v>0</v>
      </c>
      <c r="AP49" s="194"/>
      <c r="AQ49" s="194"/>
      <c r="AR49" s="194"/>
    </row>
    <row r="50" spans="1:44" ht="15.75" customHeight="1">
      <c r="A50" s="18"/>
      <c r="B50" s="21"/>
      <c r="C50" s="21">
        <f>_xlfn.SUMIFS('Jan Bank'!$D$2:$D$251,'Jan Bank'!$G$2:$G$251,'Trail Balance Monthly'!A50,'Jan Bank'!$D$2:$D$251,"&lt;=0")</f>
        <v>0</v>
      </c>
      <c r="D50" s="22"/>
      <c r="E50" s="21">
        <f>_xlfn.SUMIFS('Feb Bank'!$D$2:$D$182,'Feb Bank'!$F$2:$F$182,'Trail Balance Monthly'!A52,'Feb Bank'!$D$2:$D$182,"&gt;=0")</f>
        <v>0</v>
      </c>
      <c r="F50" s="21">
        <f>_xlfn.SUMIFS('Feb Bank'!$D$2:$D$182,'Feb Bank'!$F$2:$F$182,'Trail Balance Monthly'!A52,'Feb Bank'!$D$2:$D$182,"&lt;=0")</f>
        <v>0</v>
      </c>
      <c r="G50" s="22"/>
      <c r="H50" s="21">
        <f>_xlfn.SUMIFS('Mar Bank'!$D$2:$D$198,'Mar Bank'!$F$2:$F$198,'Trail Balance Monthly'!A52,'Mar Bank'!$D$2:$D$198,"&gt;=0")</f>
        <v>0</v>
      </c>
      <c r="I50" s="21">
        <f>_xlfn.SUMIFS('Mar Bank'!$D$2:$D$198,'Mar Bank'!$F$2:$F$198,'Trail Balance Monthly'!A52,'Mar Bank'!$D$2:$D$198,"&lt;=0")</f>
        <v>0</v>
      </c>
      <c r="J50" s="22"/>
      <c r="K50" s="21">
        <f>_xlfn.SUMIFS('Apr Bank'!$D$2:$D$236,'Apr Bank'!$F$2:$F$236,'Trail Balance Monthly'!A52,'Apr Bank'!$D$2:$D$236,"&gt;=0")</f>
        <v>0</v>
      </c>
      <c r="L50" s="21">
        <f>_xlfn.SUMIFS('Apr Bank'!$D$2:$D$236,'Apr Bank'!$F$2:$F$236,'Trail Balance Monthly'!A52,'Apr Bank'!$D$2:$D$236,"&lt;=0")</f>
        <v>0</v>
      </c>
      <c r="M50" s="22"/>
      <c r="N50" s="21">
        <f>_xlfn.SUMIFS('May Bank'!$D$2:$D$236,'May Bank'!$F$2:$F$236,'Trail Balance Monthly'!A52,'May Bank'!$D$2:$D$236,"&gt;=0")</f>
        <v>0</v>
      </c>
      <c r="O50" s="21">
        <f>_xlfn.SUMIFS('May Bank'!$D$2:$D$236,'May Bank'!$F$2:$F$236,'Trail Balance Monthly'!A52,'May Bank'!$D$2:$D$236,"&lt;=0")</f>
        <v>0</v>
      </c>
      <c r="P50" s="23"/>
      <c r="Q50" s="24">
        <f>_xlfn.SUMIFS('Jun Bank'!$D$2:$D$236,'Jun Bank'!$F$2:$F$236,'Trail Balance Monthly'!A52,'Jun Bank'!$D$2:$D$236,"&gt;=0")</f>
        <v>0</v>
      </c>
      <c r="R50" s="21">
        <f>_xlfn.SUMIFS('Jun Bank'!$D$2:$D$236,'Jun Bank'!$F$2:$F$236,'Trail Balance Monthly'!A52,'Jun Bank'!$D$2:$D$236,"&lt;=0")</f>
        <v>0</v>
      </c>
      <c r="S50" s="23"/>
      <c r="T50" s="21">
        <f>_xlfn.SUMIFS('Jul Bank'!$D$2:$D$236,'Jul Bank'!$F$2:$F$236,'Trail Balance Monthly'!A52,'Jul Bank'!$D$2:$D$236,"&gt;=0")</f>
        <v>0</v>
      </c>
      <c r="U50" s="21">
        <f>_xlfn.SUMIFS('Jul Bank'!$D$2:$D$236,'Jul Bank'!$F$2:$F$236,'Trail Balance Monthly'!A52,'Jul Bank'!$D$2:$D$236,"&lt;=0")</f>
        <v>0</v>
      </c>
      <c r="V50" s="23"/>
      <c r="W50" s="21">
        <f>_xlfn.SUMIFS('Aug Bank'!$D$2:$D$265,'Aug Bank'!$F$2:$F$265,'Trail Balance Monthly'!A52,'Aug Bank'!$D$2:$D$265,"&gt;=0")</f>
        <v>0</v>
      </c>
      <c r="X50" s="21">
        <f>_xlfn.SUMIFS('Aug Bank'!$D$2:$D$265,'Aug Bank'!$F$2:$F$265,'Trail Balance Monthly'!A52,'Aug Bank'!$D$2:$D$265,"&lt;=0")</f>
        <v>0</v>
      </c>
      <c r="Y50" s="23"/>
      <c r="Z50" s="21">
        <f>_xlfn.SUMIFS('Sep Bank'!$D$2:$D$164,'Sep Bank'!$F$2:$F$164,'Trail Balance Monthly'!A52,'Sep Bank'!$D$2:$D$164,"&gt;=0")</f>
        <v>0</v>
      </c>
      <c r="AA50" s="21">
        <f>_xlfn.SUMIFS('Sep Bank'!$D$2:$D$164,'Sep Bank'!$F$2:$F$164,'Trail Balance Monthly'!A52,'Sep Bank'!$D$2:$D$164,"&lt;=0")</f>
        <v>0</v>
      </c>
      <c r="AB50" s="23"/>
      <c r="AC50" s="21">
        <f>_xlfn.SUMIFS('Oct Bank'!$D$2:$D$135,'Oct Bank'!$F$2:$F$135,'Trail Balance Monthly'!A52,'Oct Bank'!$D$2:$D$135,"&gt;=0")</f>
        <v>0</v>
      </c>
      <c r="AD50" s="21">
        <f>_xlfn.SUMIFS('Oct Bank'!$D$2:$D$135,'Oct Bank'!$F$2:$F$135,'Trail Balance Monthly'!A52,'Oct Bank'!$D$2:$D$135,"&lt;=0")</f>
        <v>0</v>
      </c>
      <c r="AE50" s="23"/>
      <c r="AF50" s="21">
        <f>_xlfn.SUMIFS('Nov Bank'!$D$2:$D$240,'Nov Bank'!$F$2:$F$240,'Trail Balance Monthly'!A52,'Nov Bank'!$D$2:$D$240,"&gt;=0")</f>
        <v>0</v>
      </c>
      <c r="AG50" s="21">
        <f>_xlfn.SUMIFS('Nov Bank'!$D$2:$D$254,'Nov Bank'!$G$2:$G$254,'Trail Balance Monthly'!A50,'Nov Bank'!$D$2:$D$254,"&lt;=0")</f>
        <v>0</v>
      </c>
      <c r="AH50" s="23"/>
      <c r="AI50" s="21">
        <f>_xlfn.SUMIFS('Dec Bank'!$D$2:$D$233,'Dec Bank'!$F$2:$F$233,'Trail Balance Monthly'!A52,'Dec Bank'!$D$2:$D$233,"&gt;=0")</f>
        <v>0</v>
      </c>
      <c r="AJ50" s="21">
        <f>_xlfn.SUMIFS('Dec Bank'!$D$2:$D$233,'Dec Bank'!$F$2:$F$233,'Trail Balance Monthly'!A52,'Dec Bank'!$D$2:$D$233,"&lt;=0")</f>
        <v>0</v>
      </c>
      <c r="AK50" s="22"/>
      <c r="AL50" s="25">
        <f t="shared" si="5"/>
        <v>0</v>
      </c>
      <c r="AM50" s="26">
        <f t="shared" si="4"/>
        <v>0</v>
      </c>
      <c r="AN50" s="27">
        <f t="shared" si="2"/>
        <v>0</v>
      </c>
      <c r="AP50" s="194"/>
      <c r="AQ50" s="194"/>
      <c r="AR50" s="194"/>
    </row>
    <row r="51" spans="1:44" ht="15.75" customHeight="1">
      <c r="A51" s="18"/>
      <c r="B51" s="21"/>
      <c r="C51" s="21">
        <f>_xlfn.SUMIFS('Jan Bank'!$D$2:$D$251,'Jan Bank'!$G$2:$G$251,'Trail Balance Monthly'!A51,'Jan Bank'!$D$2:$D$251,"&lt;=0")</f>
        <v>0</v>
      </c>
      <c r="D51" s="22"/>
      <c r="E51" s="21">
        <f>_xlfn.SUMIFS('Feb Bank'!$D$2:$D$182,'Feb Bank'!$F$2:$F$182,'Trail Balance Monthly'!#REF!,'Feb Bank'!$D$2:$D$182,"&gt;=0")</f>
        <v>0</v>
      </c>
      <c r="F51" s="21">
        <f>_xlfn.SUMIFS('Feb Bank'!$D$2:$D$182,'Feb Bank'!$F$2:$F$182,'Trail Balance Monthly'!#REF!,'Feb Bank'!$D$2:$D$182,"&lt;=0")</f>
        <v>0</v>
      </c>
      <c r="G51" s="22"/>
      <c r="H51" s="21">
        <f>_xlfn.SUMIFS('Mar Bank'!$D$2:$D$198,'Mar Bank'!$F$2:$F$198,'Trail Balance Monthly'!#REF!,'Mar Bank'!$D$2:$D$198,"&gt;=0")</f>
        <v>0</v>
      </c>
      <c r="I51" s="21">
        <f>_xlfn.SUMIFS('Mar Bank'!$D$2:$D$198,'Mar Bank'!$F$2:$F$198,'Trail Balance Monthly'!#REF!,'Mar Bank'!$D$2:$D$198,"&lt;=0")</f>
        <v>0</v>
      </c>
      <c r="J51" s="22"/>
      <c r="K51" s="21">
        <f>_xlfn.SUMIFS('Apr Bank'!$D$2:$D$236,'Apr Bank'!$F$2:$F$236,'Trail Balance Monthly'!#REF!,'Apr Bank'!$D$2:$D$236,"&gt;=0")</f>
        <v>0</v>
      </c>
      <c r="L51" s="21">
        <f>_xlfn.SUMIFS('Apr Bank'!$D$2:$D$236,'Apr Bank'!$F$2:$F$236,'Trail Balance Monthly'!#REF!,'Apr Bank'!$D$2:$D$236,"&lt;=0")</f>
        <v>0</v>
      </c>
      <c r="M51" s="22"/>
      <c r="N51" s="21">
        <f>_xlfn.SUMIFS('May Bank'!$D$2:$D$236,'May Bank'!$F$2:$F$236,'Trail Balance Monthly'!#REF!,'May Bank'!$D$2:$D$236,"&gt;=0")</f>
        <v>0</v>
      </c>
      <c r="O51" s="21">
        <f>_xlfn.SUMIFS('May Bank'!$D$2:$D$236,'May Bank'!$F$2:$F$236,'Trail Balance Monthly'!#REF!,'May Bank'!$D$2:$D$236,"&lt;=0")</f>
        <v>0</v>
      </c>
      <c r="P51" s="23"/>
      <c r="Q51" s="24">
        <f>_xlfn.SUMIFS('Jun Bank'!$D$2:$D$236,'Jun Bank'!$F$2:$F$236,'Trail Balance Monthly'!#REF!,'Jun Bank'!$D$2:$D$236,"&gt;=0")</f>
        <v>0</v>
      </c>
      <c r="R51" s="21">
        <f>_xlfn.SUMIFS('Jun Bank'!$D$2:$D$236,'Jun Bank'!$F$2:$F$236,'Trail Balance Monthly'!#REF!,'Jun Bank'!$D$2:$D$236,"&lt;=0")</f>
        <v>0</v>
      </c>
      <c r="S51" s="23"/>
      <c r="T51" s="21">
        <f>_xlfn.SUMIFS('Jul Bank'!$D$2:$D$236,'Jul Bank'!$F$2:$F$236,'Trail Balance Monthly'!#REF!,'Jul Bank'!$D$2:$D$236,"&gt;=0")</f>
        <v>0</v>
      </c>
      <c r="U51" s="21">
        <f>_xlfn.SUMIFS('Jul Bank'!$D$2:$D$236,'Jul Bank'!$F$2:$F$236,'Trail Balance Monthly'!#REF!,'Jul Bank'!$D$2:$D$236,"&lt;=0")</f>
        <v>0</v>
      </c>
      <c r="V51" s="23"/>
      <c r="W51" s="21">
        <f>_xlfn.SUMIFS('Aug Bank'!$D$2:$D$265,'Aug Bank'!$F$2:$F$265,'Trail Balance Monthly'!#REF!,'Aug Bank'!$D$2:$D$265,"&gt;=0")</f>
        <v>0</v>
      </c>
      <c r="X51" s="21">
        <f>_xlfn.SUMIFS('Aug Bank'!$D$2:$D$265,'Aug Bank'!$F$2:$F$265,'Trail Balance Monthly'!#REF!,'Aug Bank'!$D$2:$D$265,"&lt;=0")</f>
        <v>0</v>
      </c>
      <c r="Y51" s="23"/>
      <c r="Z51" s="21">
        <f>_xlfn.SUMIFS('Sep Bank'!$D$2:$D$164,'Sep Bank'!$F$2:$F$164,'Trail Balance Monthly'!#REF!,'Sep Bank'!$D$2:$D$164,"&gt;=0")</f>
        <v>0</v>
      </c>
      <c r="AA51" s="21">
        <f>_xlfn.SUMIFS('Sep Bank'!$D$2:$D$164,'Sep Bank'!$F$2:$F$164,'Trail Balance Monthly'!#REF!,'Sep Bank'!$D$2:$D$164,"&lt;=0")</f>
        <v>0</v>
      </c>
      <c r="AB51" s="23"/>
      <c r="AC51" s="21">
        <f>_xlfn.SUMIFS('Oct Bank'!$D$2:$D$135,'Oct Bank'!$F$2:$F$135,'Trail Balance Monthly'!#REF!,'Oct Bank'!$D$2:$D$135,"&gt;=0")</f>
        <v>0</v>
      </c>
      <c r="AD51" s="21">
        <f>_xlfn.SUMIFS('Oct Bank'!$D$2:$D$135,'Oct Bank'!$F$2:$F$135,'Trail Balance Monthly'!#REF!,'Oct Bank'!$D$2:$D$135,"&lt;=0")</f>
        <v>0</v>
      </c>
      <c r="AE51" s="23"/>
      <c r="AF51" s="21">
        <f>_xlfn.SUMIFS('Nov Bank'!$D$2:$D$240,'Nov Bank'!$F$2:$F$240,'Trail Balance Monthly'!#REF!,'Nov Bank'!$D$2:$D$240,"&gt;=0")</f>
        <v>0</v>
      </c>
      <c r="AG51" s="21">
        <f>_xlfn.SUMIFS('Nov Bank'!$D$2:$D$240,'Nov Bank'!$F$2:$F$240,'Trail Balance Monthly'!#REF!,'Nov Bank'!$D$2:$D$240,"&lt;=0")</f>
        <v>0</v>
      </c>
      <c r="AH51" s="23"/>
      <c r="AI51" s="21">
        <f>_xlfn.SUMIFS('Dec Bank'!$D$2:$D$233,'Dec Bank'!$F$2:$F$233,'Trail Balance Monthly'!#REF!,'Dec Bank'!$D$2:$D$233,"&gt;=0")</f>
        <v>0</v>
      </c>
      <c r="AJ51" s="21">
        <f>_xlfn.SUMIFS('Dec Bank'!$D$2:$D$233,'Dec Bank'!$F$2:$F$233,'Trail Balance Monthly'!#REF!,'Dec Bank'!$D$2:$D$233,"&lt;=0")</f>
        <v>0</v>
      </c>
      <c r="AK51" s="22"/>
      <c r="AL51" s="25">
        <f t="shared" si="5"/>
        <v>0</v>
      </c>
      <c r="AM51" s="26">
        <f t="shared" si="4"/>
        <v>0</v>
      </c>
      <c r="AN51" s="27">
        <f t="shared" si="2"/>
        <v>0</v>
      </c>
      <c r="AP51" s="194"/>
      <c r="AQ51" s="194"/>
      <c r="AR51" s="194"/>
    </row>
    <row r="52" spans="1:44" ht="15.75" customHeight="1">
      <c r="A52" s="18"/>
      <c r="B52" s="21"/>
      <c r="C52" s="21">
        <f>_xlfn.SUMIFS('Jan Bank'!$D$2:$D$251,'Jan Bank'!$G$2:$G$251,'Trail Balance Monthly'!A52,'Jan Bank'!$D$2:$D$251,"&lt;=0")</f>
        <v>0</v>
      </c>
      <c r="D52" s="22"/>
      <c r="E52" s="21">
        <f>_xlfn.SUMIFS('Feb Bank'!$D$2:$D$182,'Feb Bank'!$F$2:$F$182,'Trail Balance Monthly'!#REF!,'Feb Bank'!$D$2:$D$182,"&gt;=0")</f>
        <v>0</v>
      </c>
      <c r="F52" s="21">
        <f>_xlfn.SUMIFS('Feb Bank'!$D$2:$D$182,'Feb Bank'!$F$2:$F$182,'Trail Balance Monthly'!#REF!,'Feb Bank'!$D$2:$D$182,"&lt;=0")</f>
        <v>0</v>
      </c>
      <c r="G52" s="22"/>
      <c r="H52" s="21">
        <f>_xlfn.SUMIFS('Mar Bank'!$D$2:$D$198,'Mar Bank'!$F$2:$F$198,'Trail Balance Monthly'!#REF!,'Mar Bank'!$D$2:$D$198,"&gt;=0")</f>
        <v>0</v>
      </c>
      <c r="I52" s="21">
        <f>_xlfn.SUMIFS('Mar Bank'!$D$2:$D$198,'Mar Bank'!$F$2:$F$198,'Trail Balance Monthly'!#REF!,'Mar Bank'!$D$2:$D$198,"&lt;=0")</f>
        <v>0</v>
      </c>
      <c r="J52" s="22"/>
      <c r="K52" s="21">
        <f>_xlfn.SUMIFS('Apr Bank'!$D$2:$D$236,'Apr Bank'!$F$2:$F$236,'Trail Balance Monthly'!#REF!,'Apr Bank'!$D$2:$D$236,"&gt;=0")</f>
        <v>0</v>
      </c>
      <c r="L52" s="21">
        <f>_xlfn.SUMIFS('Apr Bank'!$D$2:$D$236,'Apr Bank'!$F$2:$F$236,'Trail Balance Monthly'!#REF!,'Apr Bank'!$D$2:$D$236,"&lt;=0")</f>
        <v>0</v>
      </c>
      <c r="M52" s="22"/>
      <c r="N52" s="21">
        <f>_xlfn.SUMIFS('May Bank'!$D$2:$D$236,'May Bank'!$F$2:$F$236,'Trail Balance Monthly'!#REF!,'May Bank'!$D$2:$D$236,"&gt;=0")</f>
        <v>0</v>
      </c>
      <c r="O52" s="21">
        <f>_xlfn.SUMIFS('May Bank'!$D$2:$D$236,'May Bank'!$F$2:$F$236,'Trail Balance Monthly'!#REF!,'May Bank'!$D$2:$D$236,"&lt;=0")</f>
        <v>0</v>
      </c>
      <c r="P52" s="23"/>
      <c r="Q52" s="24">
        <f>_xlfn.SUMIFS('Jun Bank'!$D$2:$D$236,'Jun Bank'!$F$2:$F$236,'Trail Balance Monthly'!#REF!,'Jun Bank'!$D$2:$D$236,"&gt;=0")</f>
        <v>0</v>
      </c>
      <c r="R52" s="21">
        <f>_xlfn.SUMIFS('Jun Bank'!$D$2:$D$236,'Jun Bank'!$F$2:$F$236,'Trail Balance Monthly'!#REF!,'Jun Bank'!$D$2:$D$236,"&lt;=0")</f>
        <v>0</v>
      </c>
      <c r="S52" s="23"/>
      <c r="T52" s="21">
        <f>_xlfn.SUMIFS('Jul Bank'!$D$2:$D$236,'Jul Bank'!$F$2:$F$236,'Trail Balance Monthly'!#REF!,'Jul Bank'!$D$2:$D$236,"&gt;=0")</f>
        <v>0</v>
      </c>
      <c r="U52" s="21">
        <f>_xlfn.SUMIFS('Jul Bank'!$D$2:$D$236,'Jul Bank'!$F$2:$F$236,'Trail Balance Monthly'!#REF!,'Jul Bank'!$D$2:$D$236,"&lt;=0")</f>
        <v>0</v>
      </c>
      <c r="V52" s="23"/>
      <c r="W52" s="21">
        <f>_xlfn.SUMIFS('Aug Bank'!$D$2:$D$265,'Aug Bank'!$F$2:$F$265,'Trail Balance Monthly'!#REF!,'Aug Bank'!$D$2:$D$265,"&gt;=0")</f>
        <v>0</v>
      </c>
      <c r="X52" s="21">
        <f>_xlfn.SUMIFS('Aug Bank'!$D$2:$D$265,'Aug Bank'!$F$2:$F$265,'Trail Balance Monthly'!#REF!,'Aug Bank'!$D$2:$D$265,"&lt;=0")</f>
        <v>0</v>
      </c>
      <c r="Y52" s="23"/>
      <c r="Z52" s="21">
        <f>_xlfn.SUMIFS('Sep Bank'!$D$2:$D$164,'Sep Bank'!$F$2:$F$164,'Trail Balance Monthly'!#REF!,'Sep Bank'!$D$2:$D$164,"&gt;=0")</f>
        <v>0</v>
      </c>
      <c r="AA52" s="21">
        <f>_xlfn.SUMIFS('Sep Bank'!$D$2:$D$164,'Sep Bank'!$F$2:$F$164,'Trail Balance Monthly'!#REF!,'Sep Bank'!$D$2:$D$164,"&lt;=0")</f>
        <v>0</v>
      </c>
      <c r="AB52" s="23"/>
      <c r="AC52" s="21">
        <f>_xlfn.SUMIFS('Oct Bank'!$D$2:$D$135,'Oct Bank'!$F$2:$F$135,'Trail Balance Monthly'!#REF!,'Oct Bank'!$D$2:$D$135,"&gt;=0")</f>
        <v>0</v>
      </c>
      <c r="AD52" s="21">
        <f>_xlfn.SUMIFS('Oct Bank'!$D$2:$D$135,'Oct Bank'!$F$2:$F$135,'Trail Balance Monthly'!#REF!,'Oct Bank'!$D$2:$D$135,"&lt;=0")</f>
        <v>0</v>
      </c>
      <c r="AE52" s="23"/>
      <c r="AF52" s="21">
        <f>_xlfn.SUMIFS('Nov Bank'!$D$2:$D$240,'Nov Bank'!$F$2:$F$240,'Trail Balance Monthly'!#REF!,'Nov Bank'!$D$2:$D$240,"&gt;=0")</f>
        <v>0</v>
      </c>
      <c r="AG52" s="21">
        <f>_xlfn.SUMIFS('Nov Bank'!$D$2:$D$240,'Nov Bank'!$F$2:$F$240,'Trail Balance Monthly'!#REF!,'Nov Bank'!$D$2:$D$240,"&lt;=0")</f>
        <v>0</v>
      </c>
      <c r="AH52" s="23"/>
      <c r="AI52" s="21">
        <f>_xlfn.SUMIFS('Dec Bank'!$D$2:$D$233,'Dec Bank'!$F$2:$F$233,'Trail Balance Monthly'!#REF!,'Dec Bank'!$D$2:$D$233,"&gt;=0")</f>
        <v>0</v>
      </c>
      <c r="AJ52" s="21">
        <f>_xlfn.SUMIFS('Dec Bank'!$D$2:$D$233,'Dec Bank'!$F$2:$F$233,'Trail Balance Monthly'!#REF!,'Dec Bank'!$D$2:$D$233,"&lt;=0")</f>
        <v>0</v>
      </c>
      <c r="AK52" s="22"/>
      <c r="AL52" s="25">
        <f t="shared" si="5"/>
        <v>0</v>
      </c>
      <c r="AM52" s="26">
        <f t="shared" si="4"/>
        <v>0</v>
      </c>
      <c r="AN52" s="27">
        <f t="shared" si="2"/>
        <v>0</v>
      </c>
      <c r="AP52" s="194"/>
      <c r="AQ52" s="194"/>
      <c r="AR52" s="194"/>
    </row>
    <row r="53" spans="1:44" ht="15.75" customHeight="1">
      <c r="A53" s="18"/>
      <c r="B53" s="21">
        <f>_xlfn.SUMIFS('Jan Bank'!$D$2:$D$251,'Jan Bank'!$G$2:$G$251,'Trail Balance Monthly'!A53,'Jan Bank'!$D$2:$D$251,"&gt;=0")</f>
        <v>0</v>
      </c>
      <c r="C53" s="21">
        <f>_xlfn.SUMIFS('Jan Bank'!$D$2:$D$251,'Jan Bank'!$G$2:$G$251,'Trail Balance Monthly'!A53,'Jan Bank'!$D$2:$D$251,"&lt;=0")</f>
        <v>0</v>
      </c>
      <c r="D53" s="22"/>
      <c r="E53" s="21">
        <f>_xlfn.SUMIFS('Feb Bank'!$D$2:$D$182,'Feb Bank'!$F$2:$F$182,'Trail Balance Monthly'!A53,'Feb Bank'!$D$2:$D$182,"&gt;=0")</f>
        <v>0</v>
      </c>
      <c r="F53" s="21">
        <f>_xlfn.SUMIFS('Feb Bank'!$D$2:$D$182,'Feb Bank'!$F$2:$F$182,'Trail Balance Monthly'!A53,'Feb Bank'!$D$2:$D$182,"&lt;=0")</f>
        <v>0</v>
      </c>
      <c r="G53" s="22"/>
      <c r="H53" s="21">
        <f>_xlfn.SUMIFS('Mar Bank'!$D$2:$D$198,'Mar Bank'!$F$2:$F$198,'Trail Balance Monthly'!A53,'Mar Bank'!$D$2:$D$198,"&gt;=0")</f>
        <v>0</v>
      </c>
      <c r="I53" s="21">
        <f>_xlfn.SUMIFS('Mar Bank'!$D$2:$D$198,'Mar Bank'!$F$2:$F$198,'Trail Balance Monthly'!A53,'Mar Bank'!$D$2:$D$198,"&lt;=0")</f>
        <v>0</v>
      </c>
      <c r="J53" s="22"/>
      <c r="K53" s="21">
        <f>_xlfn.SUMIFS('Apr Bank'!$D$2:$D$236,'Apr Bank'!$F$2:$F$236,'Trail Balance Monthly'!A53,'Apr Bank'!$D$2:$D$236,"&gt;=0")</f>
        <v>0</v>
      </c>
      <c r="L53" s="21">
        <f>_xlfn.SUMIFS('Apr Bank'!$D$2:$D$236,'Apr Bank'!$F$2:$F$236,'Trail Balance Monthly'!A53,'Apr Bank'!$D$2:$D$236,"&lt;=0")</f>
        <v>0</v>
      </c>
      <c r="M53" s="22"/>
      <c r="N53" s="21">
        <f>_xlfn.SUMIFS('May Bank'!$D$2:$D$236,'May Bank'!$F$2:$F$236,'Trail Balance Monthly'!A53,'May Bank'!$D$2:$D$236,"&gt;=0")</f>
        <v>0</v>
      </c>
      <c r="O53" s="21">
        <f>_xlfn.SUMIFS('May Bank'!$D$2:$D$236,'May Bank'!$F$2:$F$236,'Trail Balance Monthly'!A53,'May Bank'!$D$2:$D$236,"&lt;=0")</f>
        <v>0</v>
      </c>
      <c r="P53" s="23"/>
      <c r="Q53" s="24">
        <f>_xlfn.SUMIFS('Jun Bank'!$D$2:$D$236,'Jun Bank'!$F$2:$F$236,'Trail Balance Monthly'!A53,'Jun Bank'!$D$2:$D$236,"&gt;=0")</f>
        <v>0</v>
      </c>
      <c r="R53" s="21">
        <f>_xlfn.SUMIFS('Jun Bank'!$D$2:$D$236,'Jun Bank'!$F$2:$F$236,'Trail Balance Monthly'!A53,'Jun Bank'!$D$2:$D$236,"&lt;=0")</f>
        <v>0</v>
      </c>
      <c r="S53" s="23"/>
      <c r="T53" s="21">
        <f>_xlfn.SUMIFS('Jul Bank'!$D$2:$D$236,'Jul Bank'!$F$2:$F$236,'Trail Balance Monthly'!A53,'Jul Bank'!$D$2:$D$236,"&gt;=0")</f>
        <v>0</v>
      </c>
      <c r="U53" s="21">
        <f>_xlfn.SUMIFS('Jul Bank'!$D$2:$D$236,'Jul Bank'!$F$2:$F$236,'Trail Balance Monthly'!A53,'Jul Bank'!$D$2:$D$236,"&lt;=0")</f>
        <v>0</v>
      </c>
      <c r="V53" s="23"/>
      <c r="W53" s="21">
        <f>_xlfn.SUMIFS('Aug Bank'!$D$2:$D$265,'Aug Bank'!$F$2:$F$265,'Trail Balance Monthly'!A53,'Aug Bank'!$D$2:$D$265,"&gt;=0")</f>
        <v>0</v>
      </c>
      <c r="X53" s="21">
        <f>_xlfn.SUMIFS('Aug Bank'!$D$2:$D$265,'Aug Bank'!$F$2:$F$265,'Trail Balance Monthly'!A53,'Aug Bank'!$D$2:$D$265,"&lt;=0")</f>
        <v>0</v>
      </c>
      <c r="Y53" s="23"/>
      <c r="Z53" s="21">
        <f>_xlfn.SUMIFS('Sep Bank'!$D$2:$D$164,'Sep Bank'!$F$2:$F$164,'Trail Balance Monthly'!A53,'Sep Bank'!$D$2:$D$164,"&gt;=0")</f>
        <v>0</v>
      </c>
      <c r="AA53" s="21">
        <f>_xlfn.SUMIFS('Sep Bank'!$D$2:$D$164,'Sep Bank'!$F$2:$F$164,'Trail Balance Monthly'!A53,'Sep Bank'!$D$2:$D$164,"&lt;=0")</f>
        <v>0</v>
      </c>
      <c r="AB53" s="23"/>
      <c r="AC53" s="21">
        <f>_xlfn.SUMIFS('Oct Bank'!$D$2:$D$135,'Oct Bank'!$F$2:$F$135,'Trail Balance Monthly'!A53,'Oct Bank'!$D$2:$D$135,"&gt;=0")</f>
        <v>0</v>
      </c>
      <c r="AD53" s="21">
        <f>_xlfn.SUMIFS('Oct Bank'!$D$2:$D$135,'Oct Bank'!$F$2:$F$135,'Trail Balance Monthly'!A53,'Oct Bank'!$D$2:$D$135,"&lt;=0")</f>
        <v>0</v>
      </c>
      <c r="AE53" s="23"/>
      <c r="AF53" s="21">
        <f>_xlfn.SUMIFS('Nov Bank'!$D$2:$D$240,'Nov Bank'!$F$2:$F$240,'Trail Balance Monthly'!A53,'Nov Bank'!$D$2:$D$240,"&gt;=0")</f>
        <v>0</v>
      </c>
      <c r="AG53" s="21">
        <f>_xlfn.SUMIFS('Nov Bank'!$D$2:$D$240,'Nov Bank'!$F$2:$F$240,'Trail Balance Monthly'!A53,'Nov Bank'!$D$2:$D$240,"&lt;=0")</f>
        <v>0</v>
      </c>
      <c r="AH53" s="23"/>
      <c r="AI53" s="21">
        <f>_xlfn.SUMIFS('Dec Bank'!$D$2:$D$233,'Dec Bank'!$F$2:$F$233,'Trail Balance Monthly'!A53,'Dec Bank'!$D$2:$D$233,"&gt;=0")</f>
        <v>0</v>
      </c>
      <c r="AJ53" s="21">
        <f>_xlfn.SUMIFS('Dec Bank'!$D$2:$D$233,'Dec Bank'!$F$2:$F$233,'Trail Balance Monthly'!A53,'Dec Bank'!$D$2:$D$233,"&lt;=0")</f>
        <v>0</v>
      </c>
      <c r="AK53" s="22"/>
      <c r="AL53" s="25">
        <f t="shared" si="5"/>
        <v>0</v>
      </c>
      <c r="AM53" s="26">
        <f t="shared" si="4"/>
        <v>0</v>
      </c>
      <c r="AN53" s="27">
        <f t="shared" si="2"/>
        <v>0</v>
      </c>
      <c r="AP53" s="194"/>
      <c r="AQ53" s="194"/>
      <c r="AR53" s="194"/>
    </row>
    <row r="54" spans="1:44" ht="15.75" customHeight="1">
      <c r="A54" s="18"/>
      <c r="B54" s="21">
        <f>_xlfn.SUMIFS('Jan Bank'!$D$2:$D$251,'Jan Bank'!$G$2:$G$251,'Trail Balance Monthly'!A54,'Jan Bank'!$D$2:$D$251,"&gt;=0")</f>
        <v>0</v>
      </c>
      <c r="C54" s="21">
        <f>_xlfn.SUMIFS('Jan Bank'!$D$2:$D$251,'Jan Bank'!$G$2:$G$251,'Trail Balance Monthly'!A54,'Jan Bank'!$D$2:$D$251,"&lt;=0")</f>
        <v>0</v>
      </c>
      <c r="D54" s="22"/>
      <c r="E54" s="21">
        <f>_xlfn.SUMIFS('Feb Bank'!$D$2:$D$182,'Feb Bank'!$F$2:$F$182,'Trail Balance Monthly'!A54,'Feb Bank'!$D$2:$D$182,"&gt;=0")</f>
        <v>0</v>
      </c>
      <c r="F54" s="21">
        <f>_xlfn.SUMIFS('Feb Bank'!$D$2:$D$182,'Feb Bank'!$F$2:$F$182,'Trail Balance Monthly'!A54,'Feb Bank'!$D$2:$D$182,"&lt;=0")</f>
        <v>0</v>
      </c>
      <c r="G54" s="22"/>
      <c r="H54" s="21">
        <f>_xlfn.SUMIFS('Mar Bank'!$D$2:$D$198,'Mar Bank'!$F$2:$F$198,'Trail Balance Monthly'!A54,'Mar Bank'!$D$2:$D$198,"&gt;=0")</f>
        <v>0</v>
      </c>
      <c r="I54" s="21">
        <f>_xlfn.SUMIFS('Mar Bank'!$D$2:$D$198,'Mar Bank'!$F$2:$F$198,'Trail Balance Monthly'!A54,'Mar Bank'!$D$2:$D$198,"&lt;=0")</f>
        <v>0</v>
      </c>
      <c r="J54" s="22"/>
      <c r="K54" s="21">
        <f>_xlfn.SUMIFS('Apr Bank'!$D$2:$D$236,'Apr Bank'!$F$2:$F$236,'Trail Balance Monthly'!A54,'Apr Bank'!$D$2:$D$236,"&gt;=0")</f>
        <v>0</v>
      </c>
      <c r="L54" s="21">
        <f>_xlfn.SUMIFS('Apr Bank'!$D$2:$D$236,'Apr Bank'!$F$2:$F$236,'Trail Balance Monthly'!A54,'Apr Bank'!$D$2:$D$236,"&lt;=0")</f>
        <v>0</v>
      </c>
      <c r="M54" s="22"/>
      <c r="N54" s="21">
        <f>_xlfn.SUMIFS('May Bank'!$D$2:$D$236,'May Bank'!$F$2:$F$236,'Trail Balance Monthly'!A54,'May Bank'!$D$2:$D$236,"&gt;=0")</f>
        <v>0</v>
      </c>
      <c r="O54" s="21">
        <f>_xlfn.SUMIFS('May Bank'!$D$2:$D$236,'May Bank'!$F$2:$F$236,'Trail Balance Monthly'!A54,'May Bank'!$D$2:$D$236,"&lt;=0")</f>
        <v>0</v>
      </c>
      <c r="P54" s="23"/>
      <c r="Q54" s="24">
        <f>_xlfn.SUMIFS('Jun Bank'!$D$2:$D$236,'Jun Bank'!$F$2:$F$236,'Trail Balance Monthly'!A54,'Jun Bank'!$D$2:$D$236,"&gt;=0")</f>
        <v>0</v>
      </c>
      <c r="R54" s="21">
        <f>_xlfn.SUMIFS('Jun Bank'!$D$2:$D$236,'Jun Bank'!$F$2:$F$236,'Trail Balance Monthly'!A54,'Jun Bank'!$D$2:$D$236,"&lt;=0")</f>
        <v>0</v>
      </c>
      <c r="S54" s="23"/>
      <c r="T54" s="21">
        <f>_xlfn.SUMIFS('Jul Bank'!$D$2:$D$236,'Jul Bank'!$F$2:$F$236,'Trail Balance Monthly'!A54,'Jul Bank'!$D$2:$D$236,"&gt;=0")</f>
        <v>0</v>
      </c>
      <c r="U54" s="21">
        <f>_xlfn.SUMIFS('Jul Bank'!$D$2:$D$236,'Jul Bank'!$F$2:$F$236,'Trail Balance Monthly'!A54,'Jul Bank'!$D$2:$D$236,"&lt;=0")</f>
        <v>0</v>
      </c>
      <c r="V54" s="23"/>
      <c r="W54" s="21">
        <f>_xlfn.SUMIFS('Aug Bank'!$D$2:$D$265,'Aug Bank'!$F$2:$F$265,'Trail Balance Monthly'!A54,'Aug Bank'!$D$2:$D$265,"&gt;=0")</f>
        <v>0</v>
      </c>
      <c r="X54" s="21">
        <f>_xlfn.SUMIFS('Aug Bank'!$D$2:$D$265,'Aug Bank'!$F$2:$F$265,'Trail Balance Monthly'!A54,'Aug Bank'!$D$2:$D$265,"&lt;=0")</f>
        <v>0</v>
      </c>
      <c r="Y54" s="23"/>
      <c r="Z54" s="21">
        <f>_xlfn.SUMIFS('Sep Bank'!$D$2:$D$164,'Sep Bank'!$F$2:$F$164,'Trail Balance Monthly'!A54,'Sep Bank'!$D$2:$D$164,"&gt;=0")</f>
        <v>0</v>
      </c>
      <c r="AA54" s="21">
        <f>_xlfn.SUMIFS('Sep Bank'!$D$2:$D$164,'Sep Bank'!$F$2:$F$164,'Trail Balance Monthly'!A54,'Sep Bank'!$D$2:$D$164,"&lt;=0")</f>
        <v>0</v>
      </c>
      <c r="AB54" s="23"/>
      <c r="AC54" s="21">
        <f>_xlfn.SUMIFS('Oct Bank'!$D$2:$D$135,'Oct Bank'!$F$2:$F$135,'Trail Balance Monthly'!A54,'Oct Bank'!$D$2:$D$135,"&gt;=0")</f>
        <v>0</v>
      </c>
      <c r="AD54" s="21">
        <f>_xlfn.SUMIFS('Oct Bank'!$D$2:$D$135,'Oct Bank'!$F$2:$F$135,'Trail Balance Monthly'!A54,'Oct Bank'!$D$2:$D$135,"&lt;=0")</f>
        <v>0</v>
      </c>
      <c r="AE54" s="23"/>
      <c r="AF54" s="21">
        <f>_xlfn.SUMIFS('Nov Bank'!$D$2:$D$240,'Nov Bank'!$F$2:$F$240,'Trail Balance Monthly'!A54,'Nov Bank'!$D$2:$D$240,"&gt;=0")</f>
        <v>0</v>
      </c>
      <c r="AG54" s="21">
        <f>_xlfn.SUMIFS('Nov Bank'!$D$2:$D$240,'Nov Bank'!$F$2:$F$240,'Trail Balance Monthly'!A54,'Nov Bank'!$D$2:$D$240,"&lt;=0")</f>
        <v>0</v>
      </c>
      <c r="AH54" s="23"/>
      <c r="AI54" s="21">
        <f>_xlfn.SUMIFS('Dec Bank'!$D$2:$D$233,'Dec Bank'!$F$2:$F$233,'Trail Balance Monthly'!A54,'Dec Bank'!$D$2:$D$233,"&gt;=0")</f>
        <v>0</v>
      </c>
      <c r="AJ54" s="21">
        <f>_xlfn.SUMIFS('Dec Bank'!$D$2:$D$233,'Dec Bank'!$F$2:$F$233,'Trail Balance Monthly'!A54,'Dec Bank'!$D$2:$D$233,"&lt;=0")</f>
        <v>0</v>
      </c>
      <c r="AK54" s="22"/>
      <c r="AL54" s="25">
        <f t="shared" si="5"/>
        <v>0</v>
      </c>
      <c r="AM54" s="26">
        <f t="shared" si="4"/>
        <v>0</v>
      </c>
      <c r="AN54" s="27">
        <f t="shared" si="2"/>
        <v>0</v>
      </c>
      <c r="AP54" s="194"/>
      <c r="AQ54" s="194"/>
      <c r="AR54" s="194"/>
    </row>
    <row r="55" spans="1:44" ht="15.75" customHeight="1">
      <c r="A55" s="18"/>
      <c r="B55" s="21">
        <f>_xlfn.SUMIFS('Jan Bank'!$D$2:$D$251,'Jan Bank'!$G$2:$G$251,'Trail Balance Monthly'!A55,'Jan Bank'!$D$2:$D$251,"&gt;=0")</f>
        <v>0</v>
      </c>
      <c r="C55" s="21">
        <f>_xlfn.SUMIFS('Jan Bank'!$D$2:$D$251,'Jan Bank'!$G$2:$G$251,'Trail Balance Monthly'!A55,'Jan Bank'!$D$2:$D$251,"&lt;=0")</f>
        <v>0</v>
      </c>
      <c r="D55" s="22"/>
      <c r="E55" s="21">
        <f>_xlfn.SUMIFS('Feb Bank'!$D$2:$D$182,'Feb Bank'!$F$2:$F$182,'Trail Balance Monthly'!A55,'Feb Bank'!$D$2:$D$182,"&gt;=0")</f>
        <v>0</v>
      </c>
      <c r="F55" s="21">
        <f>_xlfn.SUMIFS('Feb Bank'!$D$2:$D$182,'Feb Bank'!$F$2:$F$182,'Trail Balance Monthly'!A55,'Feb Bank'!$D$2:$D$182,"&lt;=0")</f>
        <v>0</v>
      </c>
      <c r="G55" s="22"/>
      <c r="H55" s="21">
        <f>_xlfn.SUMIFS('Mar Bank'!$D$2:$D$198,'Mar Bank'!$F$2:$F$198,'Trail Balance Monthly'!A55,'Mar Bank'!$D$2:$D$198,"&gt;=0")</f>
        <v>0</v>
      </c>
      <c r="I55" s="21">
        <f>_xlfn.SUMIFS('Mar Bank'!$D$2:$D$198,'Mar Bank'!$F$2:$F$198,'Trail Balance Monthly'!A55,'Mar Bank'!$D$2:$D$198,"&lt;=0")</f>
        <v>0</v>
      </c>
      <c r="J55" s="22"/>
      <c r="K55" s="21">
        <f>_xlfn.SUMIFS('Apr Bank'!$D$2:$D$236,'Apr Bank'!$F$2:$F$236,'Trail Balance Monthly'!A55,'Apr Bank'!$D$2:$D$236,"&gt;=0")</f>
        <v>0</v>
      </c>
      <c r="L55" s="21">
        <f>_xlfn.SUMIFS('Apr Bank'!$D$2:$D$236,'Apr Bank'!$F$2:$F$236,'Trail Balance Monthly'!A55,'Apr Bank'!$D$2:$D$236,"&lt;=0")</f>
        <v>0</v>
      </c>
      <c r="M55" s="22"/>
      <c r="N55" s="21">
        <f>_xlfn.SUMIFS('May Bank'!$D$2:$D$236,'May Bank'!$F$2:$F$236,'Trail Balance Monthly'!A55,'May Bank'!$D$2:$D$236,"&gt;=0")</f>
        <v>0</v>
      </c>
      <c r="O55" s="21">
        <f>_xlfn.SUMIFS('May Bank'!$D$2:$D$236,'May Bank'!$F$2:$F$236,'Trail Balance Monthly'!A55,'May Bank'!$D$2:$D$236,"&lt;=0")</f>
        <v>0</v>
      </c>
      <c r="P55" s="23"/>
      <c r="Q55" s="24">
        <f>_xlfn.SUMIFS('Jun Bank'!$D$2:$D$236,'Jun Bank'!$F$2:$F$236,'Trail Balance Monthly'!A55,'Jun Bank'!$D$2:$D$236,"&gt;=0")</f>
        <v>0</v>
      </c>
      <c r="R55" s="21">
        <f>_xlfn.SUMIFS('Jun Bank'!$D$2:$D$236,'Jun Bank'!$F$2:$F$236,'Trail Balance Monthly'!A55,'Jun Bank'!$D$2:$D$236,"&lt;=0")</f>
        <v>0</v>
      </c>
      <c r="S55" s="23"/>
      <c r="T55" s="21">
        <f>_xlfn.SUMIFS('Jul Bank'!$D$2:$D$236,'Jul Bank'!$F$2:$F$236,'Trail Balance Monthly'!A55,'Jul Bank'!$D$2:$D$236,"&gt;=0")</f>
        <v>0</v>
      </c>
      <c r="U55" s="21">
        <f>_xlfn.SUMIFS('Jul Bank'!$D$2:$D$236,'Jul Bank'!$F$2:$F$236,'Trail Balance Monthly'!A55,'Jul Bank'!$D$2:$D$236,"&lt;=0")</f>
        <v>0</v>
      </c>
      <c r="V55" s="23"/>
      <c r="W55" s="21">
        <f>_xlfn.SUMIFS('Aug Bank'!$D$2:$D$265,'Aug Bank'!$F$2:$F$265,'Trail Balance Monthly'!A55,'Aug Bank'!$D$2:$D$265,"&gt;=0")</f>
        <v>0</v>
      </c>
      <c r="X55" s="21">
        <f>_xlfn.SUMIFS('Aug Bank'!$D$2:$D$265,'Aug Bank'!$F$2:$F$265,'Trail Balance Monthly'!A55,'Aug Bank'!$D$2:$D$265,"&lt;=0")</f>
        <v>0</v>
      </c>
      <c r="Y55" s="23"/>
      <c r="Z55" s="21">
        <f>_xlfn.SUMIFS('Sep Bank'!$D$2:$D$164,'Sep Bank'!$F$2:$F$164,'Trail Balance Monthly'!A55,'Sep Bank'!$D$2:$D$164,"&gt;=0")</f>
        <v>0</v>
      </c>
      <c r="AA55" s="21">
        <f>_xlfn.SUMIFS('Sep Bank'!$D$2:$D$164,'Sep Bank'!$F$2:$F$164,'Trail Balance Monthly'!A55,'Sep Bank'!$D$2:$D$164,"&lt;=0")</f>
        <v>0</v>
      </c>
      <c r="AB55" s="23"/>
      <c r="AC55" s="21">
        <f>_xlfn.SUMIFS('Oct Bank'!$D$2:$D$135,'Oct Bank'!$F$2:$F$135,'Trail Balance Monthly'!A55,'Oct Bank'!$D$2:$D$135,"&gt;=0")</f>
        <v>0</v>
      </c>
      <c r="AD55" s="21">
        <f>_xlfn.SUMIFS('Oct Bank'!$D$2:$D$135,'Oct Bank'!$F$2:$F$135,'Trail Balance Monthly'!A55,'Oct Bank'!$D$2:$D$135,"&lt;=0")</f>
        <v>0</v>
      </c>
      <c r="AE55" s="23"/>
      <c r="AF55" s="21">
        <f>_xlfn.SUMIFS('Nov Bank'!$D$2:$D$240,'Nov Bank'!$F$2:$F$240,'Trail Balance Monthly'!A55,'Nov Bank'!$D$2:$D$240,"&gt;=0")</f>
        <v>0</v>
      </c>
      <c r="AG55" s="21">
        <f>_xlfn.SUMIFS('Nov Bank'!$D$2:$D$240,'Nov Bank'!$F$2:$F$240,'Trail Balance Monthly'!A55,'Nov Bank'!$D$2:$D$240,"&lt;=0")</f>
        <v>0</v>
      </c>
      <c r="AH55" s="23"/>
      <c r="AI55" s="21">
        <f>_xlfn.SUMIFS('Dec Bank'!$D$2:$D$233,'Dec Bank'!$F$2:$F$233,'Trail Balance Monthly'!A55,'Dec Bank'!$D$2:$D$233,"&gt;=0")</f>
        <v>0</v>
      </c>
      <c r="AJ55" s="21">
        <f>_xlfn.SUMIFS('Dec Bank'!$D$2:$D$233,'Dec Bank'!$F$2:$F$233,'Trail Balance Monthly'!A55,'Dec Bank'!$D$2:$D$233,"&lt;=0")</f>
        <v>0</v>
      </c>
      <c r="AK55" s="22"/>
      <c r="AL55" s="25">
        <f t="shared" si="5"/>
        <v>0</v>
      </c>
      <c r="AM55" s="26">
        <f t="shared" si="4"/>
        <v>0</v>
      </c>
      <c r="AN55" s="27">
        <f t="shared" si="2"/>
        <v>0</v>
      </c>
      <c r="AP55" s="194"/>
      <c r="AQ55" s="194"/>
      <c r="AR55" s="194"/>
    </row>
    <row r="56" spans="1:44" ht="15.75" customHeight="1" thickBot="1">
      <c r="A56" s="136"/>
      <c r="B56" s="21">
        <f>_xlfn.SUMIFS('Jan Bank'!$D$2:$D$251,'Jan Bank'!$G$2:$G$251,'Trail Balance Monthly'!A56,'Jan Bank'!$D$2:$D$251,"&gt;=0")</f>
        <v>0</v>
      </c>
      <c r="C56" s="21">
        <f>_xlfn.SUMIFS('Jan Bank'!$D$2:$D$251,'Jan Bank'!$G$2:$G$251,'Trail Balance Monthly'!A56,'Jan Bank'!$D$2:$D$251,"&lt;=0")</f>
        <v>0</v>
      </c>
      <c r="D56" s="22"/>
      <c r="E56" s="21">
        <f>_xlfn.SUMIFS('Feb Bank'!$D$2:$D$182,'Feb Bank'!$F$2:$F$182,'Trail Balance Monthly'!A56,'Feb Bank'!$D$2:$D$182,"&gt;=0")</f>
        <v>0</v>
      </c>
      <c r="F56" s="21">
        <f>_xlfn.SUMIFS('Feb Bank'!$D$2:$D$182,'Feb Bank'!$F$2:$F$182,'Trail Balance Monthly'!A56,'Feb Bank'!$D$2:$D$182,"&lt;=0")</f>
        <v>0</v>
      </c>
      <c r="G56" s="22"/>
      <c r="H56" s="21">
        <f>_xlfn.SUMIFS('Mar Bank'!$D$2:$D$198,'Mar Bank'!$F$2:$F$198,'Trail Balance Monthly'!A56,'Mar Bank'!$D$2:$D$198,"&gt;=0")</f>
        <v>0</v>
      </c>
      <c r="I56" s="21">
        <f>_xlfn.SUMIFS('Mar Bank'!$D$2:$D$198,'Mar Bank'!$F$2:$F$198,'Trail Balance Monthly'!A56,'Mar Bank'!$D$2:$D$198,"&lt;=0")</f>
        <v>0</v>
      </c>
      <c r="J56" s="22"/>
      <c r="K56" s="21">
        <f>_xlfn.SUMIFS('Apr Bank'!$D$2:$D$236,'Apr Bank'!$F$2:$F$236,'Trail Balance Monthly'!A56,'Apr Bank'!$D$2:$D$236,"&gt;=0")</f>
        <v>0</v>
      </c>
      <c r="L56" s="21">
        <f>_xlfn.SUMIFS('Apr Bank'!$D$2:$D$236,'Apr Bank'!$F$2:$F$236,'Trail Balance Monthly'!A56,'Apr Bank'!$D$2:$D$236,"&lt;=0")</f>
        <v>0</v>
      </c>
      <c r="M56" s="22"/>
      <c r="N56" s="21">
        <f>_xlfn.SUMIFS('May Bank'!$D$2:$D$236,'May Bank'!$F$2:$F$236,'Trail Balance Monthly'!A56,'May Bank'!$D$2:$D$236,"&gt;=0")</f>
        <v>0</v>
      </c>
      <c r="O56" s="21">
        <f>_xlfn.SUMIFS('May Bank'!$D$2:$D$236,'May Bank'!$F$2:$F$236,'Trail Balance Monthly'!A56,'May Bank'!$D$2:$D$236,"&lt;=0")</f>
        <v>0</v>
      </c>
      <c r="P56" s="23"/>
      <c r="Q56" s="24">
        <f>_xlfn.SUMIFS('Jun Bank'!$D$2:$D$236,'Jun Bank'!$F$2:$F$236,'Trail Balance Monthly'!A56,'Jun Bank'!$D$2:$D$236,"&gt;=0")</f>
        <v>0</v>
      </c>
      <c r="R56" s="21">
        <f>_xlfn.SUMIFS('Jun Bank'!$D$2:$D$236,'Jun Bank'!$F$2:$F$236,'Trail Balance Monthly'!A56,'Jun Bank'!$D$2:$D$236,"&lt;=0")</f>
        <v>0</v>
      </c>
      <c r="S56" s="23"/>
      <c r="T56" s="21">
        <f>_xlfn.SUMIFS('Jul Bank'!$D$2:$D$236,'Jul Bank'!$F$2:$F$236,'Trail Balance Monthly'!A56,'Jul Bank'!$D$2:$D$236,"&gt;=0")</f>
        <v>0</v>
      </c>
      <c r="U56" s="21">
        <f>_xlfn.SUMIFS('Jul Bank'!$D$2:$D$236,'Jul Bank'!$F$2:$F$236,'Trail Balance Monthly'!A56,'Jul Bank'!$D$2:$D$236,"&lt;=0")</f>
        <v>0</v>
      </c>
      <c r="V56" s="23"/>
      <c r="W56" s="21">
        <f>_xlfn.SUMIFS('Aug Bank'!$D$2:$D$265,'Aug Bank'!$F$2:$F$265,'Trail Balance Monthly'!A56,'Aug Bank'!$D$2:$D$265,"&gt;=0")</f>
        <v>0</v>
      </c>
      <c r="X56" s="21">
        <f>_xlfn.SUMIFS('Aug Bank'!$D$2:$D$265,'Aug Bank'!$F$2:$F$265,'Trail Balance Monthly'!A56,'Aug Bank'!$D$2:$D$265,"&lt;=0")</f>
        <v>0</v>
      </c>
      <c r="Y56" s="23"/>
      <c r="Z56" s="21">
        <f>_xlfn.SUMIFS('Sep Bank'!$D$2:$D$164,'Sep Bank'!$F$2:$F$164,'Trail Balance Monthly'!A56,'Sep Bank'!$D$2:$D$164,"&gt;=0")</f>
        <v>0</v>
      </c>
      <c r="AA56" s="21">
        <f>_xlfn.SUMIFS('Sep Bank'!$D$2:$D$164,'Sep Bank'!$F$2:$F$164,'Trail Balance Monthly'!A56,'Sep Bank'!$D$2:$D$164,"&lt;=0")</f>
        <v>0</v>
      </c>
      <c r="AB56" s="23"/>
      <c r="AC56" s="21">
        <f>_xlfn.SUMIFS('Oct Bank'!$D$2:$D$135,'Oct Bank'!$F$2:$F$135,'Trail Balance Monthly'!A56,'Oct Bank'!$D$2:$D$135,"&gt;=0")</f>
        <v>0</v>
      </c>
      <c r="AD56" s="21">
        <f>_xlfn.SUMIFS('Oct Bank'!$D$2:$D$135,'Oct Bank'!$F$2:$F$135,'Trail Balance Monthly'!A56,'Oct Bank'!$D$2:$D$135,"&lt;=0")</f>
        <v>0</v>
      </c>
      <c r="AE56" s="23"/>
      <c r="AF56" s="21">
        <f>_xlfn.SUMIFS('Nov Bank'!$D$2:$D$240,'Nov Bank'!$F$2:$F$240,'Trail Balance Monthly'!A56,'Nov Bank'!$D$2:$D$240,"&gt;=0")</f>
        <v>0</v>
      </c>
      <c r="AG56" s="21">
        <f>_xlfn.SUMIFS('Nov Bank'!$D$2:$D$240,'Nov Bank'!$F$2:$F$240,'Trail Balance Monthly'!A56,'Nov Bank'!$D$2:$D$240,"&lt;=0")</f>
        <v>0</v>
      </c>
      <c r="AH56" s="23"/>
      <c r="AI56" s="21">
        <f>_xlfn.SUMIFS('Dec Bank'!$D$2:$D$233,'Dec Bank'!$F$2:$F$233,'Trail Balance Monthly'!A56,'Dec Bank'!$D$2:$D$233,"&gt;=0")</f>
        <v>0</v>
      </c>
      <c r="AJ56" s="21">
        <f>_xlfn.SUMIFS('Dec Bank'!$D$2:$D$233,'Dec Bank'!$F$2:$F$233,'Trail Balance Monthly'!A56,'Dec Bank'!$D$2:$D$233,"&lt;=0")</f>
        <v>0</v>
      </c>
      <c r="AK56" s="22"/>
      <c r="AL56" s="28">
        <f>SUM(AL3:AL55)</f>
        <v>64556.549999999996</v>
      </c>
      <c r="AM56" s="28">
        <f>SUM(AM3:AM55)</f>
        <v>-62915.98999999998</v>
      </c>
      <c r="AN56" s="29">
        <f t="shared" si="2"/>
        <v>1640.5600000000122</v>
      </c>
      <c r="AP56" s="194"/>
      <c r="AQ56" s="194"/>
      <c r="AR56" s="194"/>
    </row>
    <row r="57" spans="1:44" ht="30.75" customHeight="1" thickBot="1">
      <c r="A57" s="138"/>
      <c r="B57" s="22"/>
      <c r="C57" s="22"/>
      <c r="D57" s="22"/>
      <c r="E57" s="22"/>
      <c r="F57" s="22"/>
      <c r="G57" s="22"/>
      <c r="H57" s="23"/>
      <c r="I57" s="23"/>
      <c r="J57" s="22"/>
      <c r="K57" s="22"/>
      <c r="L57" s="22"/>
      <c r="M57" s="22"/>
      <c r="N57" s="22"/>
      <c r="O57" s="22"/>
      <c r="P57" s="22"/>
      <c r="Q57" s="30"/>
      <c r="R57" s="22"/>
      <c r="S57" s="22"/>
      <c r="T57" s="22"/>
      <c r="U57" s="22"/>
      <c r="V57" s="22"/>
      <c r="W57" s="22"/>
      <c r="X57" s="22"/>
      <c r="Y57" s="22"/>
      <c r="Z57" s="22"/>
      <c r="AA57" s="22"/>
      <c r="AB57" s="22"/>
      <c r="AC57" s="22"/>
      <c r="AD57" s="22"/>
      <c r="AE57" s="22"/>
      <c r="AF57" s="22"/>
      <c r="AG57" s="22"/>
      <c r="AH57" s="22"/>
      <c r="AI57" s="22"/>
      <c r="AJ57" s="22"/>
      <c r="AK57" s="22"/>
      <c r="AL57" s="22"/>
      <c r="AM57" s="22"/>
      <c r="AN57" s="22"/>
      <c r="AP57" s="196"/>
      <c r="AQ57" s="196"/>
      <c r="AR57" s="196"/>
    </row>
    <row r="58" spans="1:44" ht="15.75" thickBot="1">
      <c r="A58" s="7" t="s">
        <v>137</v>
      </c>
      <c r="B58" s="31">
        <f>SUM(B3:B57)</f>
        <v>6514</v>
      </c>
      <c r="C58" s="32"/>
      <c r="D58" s="33"/>
      <c r="E58" s="31">
        <f>SUM(E3:E57)</f>
        <v>3428</v>
      </c>
      <c r="F58" s="32"/>
      <c r="G58" s="33"/>
      <c r="H58" s="31">
        <f>SUM(H3:H56)</f>
        <v>2704</v>
      </c>
      <c r="I58" s="32"/>
      <c r="J58" s="33"/>
      <c r="K58" s="31">
        <f>SUM(K3:K56)</f>
        <v>3463.55</v>
      </c>
      <c r="L58" s="32"/>
      <c r="M58" s="34"/>
      <c r="N58" s="31">
        <f>SUM(N2:N56)</f>
        <v>4832</v>
      </c>
      <c r="O58" s="32"/>
      <c r="P58" s="32"/>
      <c r="Q58" s="31">
        <f>SUM(Q2:Q56)</f>
        <v>2435</v>
      </c>
      <c r="R58" s="32"/>
      <c r="S58" s="32"/>
      <c r="T58" s="31">
        <f>SUM(T2:T56)</f>
        <v>4477</v>
      </c>
      <c r="U58" s="33"/>
      <c r="V58" s="33"/>
      <c r="W58" s="35">
        <f>SUM(W2:W56)</f>
        <v>3869</v>
      </c>
      <c r="X58" s="36"/>
      <c r="Y58" s="36"/>
      <c r="Z58" s="31">
        <f>SUM(Z2:Z56)</f>
        <v>8705</v>
      </c>
      <c r="AA58" s="32"/>
      <c r="AB58" s="33"/>
      <c r="AC58" s="31">
        <f>SUM(AC2:AC56)</f>
        <v>12608.15</v>
      </c>
      <c r="AD58" s="33"/>
      <c r="AE58" s="33"/>
      <c r="AF58" s="31">
        <f>SUM(AF2:AF56)</f>
        <v>6891.55</v>
      </c>
      <c r="AG58" s="32"/>
      <c r="AH58" s="32"/>
      <c r="AI58" s="31">
        <f>SUM(AI2:AI56)</f>
        <v>4629.3</v>
      </c>
      <c r="AJ58" s="32"/>
      <c r="AK58" s="22"/>
      <c r="AL58" s="44">
        <f>SUM(B58:AI58)</f>
        <v>64556.55000000001</v>
      </c>
      <c r="AM58" s="33"/>
      <c r="AN58" s="33"/>
      <c r="AO58" s="33"/>
      <c r="AP58" s="196">
        <f>SUM(AP3:AP56)</f>
        <v>64556.549999999996</v>
      </c>
      <c r="AQ58" s="196">
        <f>SUM(AQ3:AQ56)</f>
        <v>-62915.98999999998</v>
      </c>
      <c r="AR58" s="196">
        <f>SUM(AR3:AR56)</f>
        <v>1640.5600000000059</v>
      </c>
    </row>
    <row r="59" spans="1:44" ht="15.75" thickBot="1">
      <c r="A59" s="9" t="s">
        <v>138</v>
      </c>
      <c r="B59" s="37"/>
      <c r="C59" s="31">
        <f>SUM(C3:C57)</f>
        <v>-4771.389999999999</v>
      </c>
      <c r="D59" s="33"/>
      <c r="E59" s="32"/>
      <c r="F59" s="31">
        <f>SUM(F3:F57)</f>
        <v>-4975</v>
      </c>
      <c r="G59" s="33"/>
      <c r="H59" s="32"/>
      <c r="I59" s="31">
        <f>SUM(I3:I56)</f>
        <v>-1549.2700000000002</v>
      </c>
      <c r="J59" s="33"/>
      <c r="K59" s="32"/>
      <c r="L59" s="31">
        <f>SUM(L3:L56)</f>
        <v>-6194.34</v>
      </c>
      <c r="M59" s="34"/>
      <c r="N59" s="32"/>
      <c r="O59" s="31">
        <f>SUM(O2:O56)</f>
        <v>-1753.78</v>
      </c>
      <c r="P59" s="38"/>
      <c r="Q59" s="38"/>
      <c r="R59" s="31">
        <f>SUM(R2:R56)</f>
        <v>-4721.19</v>
      </c>
      <c r="S59" s="38"/>
      <c r="T59" s="38"/>
      <c r="U59" s="31">
        <f>SUM(U2:U56)</f>
        <v>-7497.71</v>
      </c>
      <c r="V59" s="38"/>
      <c r="W59" s="38"/>
      <c r="X59" s="31">
        <f>SUM(X2:X56)</f>
        <v>-3966.44</v>
      </c>
      <c r="Y59" s="38"/>
      <c r="Z59" s="38"/>
      <c r="AA59" s="31">
        <f>SUM(AA2:AA56)</f>
        <v>-11277.7</v>
      </c>
      <c r="AB59" s="38"/>
      <c r="AC59" s="38"/>
      <c r="AD59" s="31">
        <f>SUM(AD2:AD56)</f>
        <v>-8535.31</v>
      </c>
      <c r="AE59" s="38"/>
      <c r="AF59" s="38"/>
      <c r="AG59" s="31">
        <f>SUM(AG2:AG56)</f>
        <v>-4294.46</v>
      </c>
      <c r="AH59" s="38"/>
      <c r="AI59" s="38"/>
      <c r="AJ59" s="31">
        <f>SUM(AJ2:AJ56)</f>
        <v>-3379.4000000000005</v>
      </c>
      <c r="AK59" s="22"/>
      <c r="AL59" s="33"/>
      <c r="AM59" s="44">
        <f>SUM(C59:AJ59)</f>
        <v>-62915.98999999999</v>
      </c>
      <c r="AN59" s="33"/>
      <c r="AO59" s="33"/>
      <c r="AP59" s="196"/>
      <c r="AQ59" s="196"/>
      <c r="AR59" s="196"/>
    </row>
    <row r="60" spans="2:41" ht="12.75" customHeight="1" thickBot="1">
      <c r="B60" s="33"/>
      <c r="C60" s="33"/>
      <c r="D60" s="33"/>
      <c r="E60" s="32"/>
      <c r="F60" s="32"/>
      <c r="G60" s="33"/>
      <c r="H60" s="32"/>
      <c r="I60" s="32"/>
      <c r="J60" s="33"/>
      <c r="K60" s="32"/>
      <c r="L60" s="32"/>
      <c r="M60" s="34"/>
      <c r="N60" s="32"/>
      <c r="O60" s="32"/>
      <c r="P60" s="32"/>
      <c r="Q60" s="32"/>
      <c r="R60" s="32"/>
      <c r="S60" s="32"/>
      <c r="T60" s="32"/>
      <c r="U60" s="33"/>
      <c r="V60" s="33"/>
      <c r="W60" s="36"/>
      <c r="X60" s="36"/>
      <c r="Y60" s="36"/>
      <c r="Z60" s="32"/>
      <c r="AA60" s="32"/>
      <c r="AB60" s="33"/>
      <c r="AC60" s="33"/>
      <c r="AD60" s="33"/>
      <c r="AE60" s="33"/>
      <c r="AF60" s="32"/>
      <c r="AG60" s="32"/>
      <c r="AH60" s="32"/>
      <c r="AI60" s="32"/>
      <c r="AJ60" s="32"/>
      <c r="AK60" s="22"/>
      <c r="AL60" s="33"/>
      <c r="AM60" s="33"/>
      <c r="AN60" s="33"/>
      <c r="AO60" s="33"/>
    </row>
    <row r="61" spans="1:41" ht="15.75" thickBot="1">
      <c r="A61" s="9" t="s">
        <v>142</v>
      </c>
      <c r="B61" s="38"/>
      <c r="C61" s="31">
        <f>B58+C59</f>
        <v>1742.6100000000006</v>
      </c>
      <c r="D61" s="33"/>
      <c r="E61" s="32"/>
      <c r="F61" s="31">
        <f>E58+F59</f>
        <v>-1547</v>
      </c>
      <c r="G61" s="33"/>
      <c r="H61" s="32"/>
      <c r="I61" s="31">
        <f>H58+I59</f>
        <v>1154.7299999999998</v>
      </c>
      <c r="J61" s="33"/>
      <c r="K61" s="32"/>
      <c r="L61" s="31">
        <f>K58+L59</f>
        <v>-2730.79</v>
      </c>
      <c r="M61" s="34"/>
      <c r="N61" s="32"/>
      <c r="O61" s="31">
        <f>N58+O59</f>
        <v>3078.2200000000003</v>
      </c>
      <c r="P61" s="38"/>
      <c r="Q61" s="38"/>
      <c r="R61" s="31">
        <f>Q58+R59</f>
        <v>-2286.1899999999996</v>
      </c>
      <c r="S61" s="38"/>
      <c r="T61" s="38"/>
      <c r="U61" s="31">
        <f>T58+U59</f>
        <v>-3020.71</v>
      </c>
      <c r="V61" s="38"/>
      <c r="W61" s="38"/>
      <c r="X61" s="31">
        <f>W58+X59</f>
        <v>-97.44000000000005</v>
      </c>
      <c r="Y61" s="38"/>
      <c r="Z61" s="38"/>
      <c r="AA61" s="31">
        <f>Z58+AA59</f>
        <v>-2572.7000000000007</v>
      </c>
      <c r="AB61" s="38"/>
      <c r="AC61" s="38"/>
      <c r="AD61" s="31">
        <f>AC58+AD59</f>
        <v>4072.84</v>
      </c>
      <c r="AE61" s="38"/>
      <c r="AF61" s="38"/>
      <c r="AG61" s="31">
        <f>AF58+AG59</f>
        <v>2597.09</v>
      </c>
      <c r="AH61" s="38"/>
      <c r="AI61" s="38"/>
      <c r="AJ61" s="31">
        <f>AI58+AJ59</f>
        <v>1249.8999999999996</v>
      </c>
      <c r="AK61" s="22"/>
      <c r="AL61" s="33"/>
      <c r="AM61" s="33"/>
      <c r="AN61" s="44">
        <f>SUM(C61:AJ61)</f>
        <v>1640.5599999999995</v>
      </c>
      <c r="AO61" s="33"/>
    </row>
    <row r="62" spans="2:41" ht="12" customHeight="1" thickBot="1">
      <c r="B62" s="33"/>
      <c r="C62" s="33"/>
      <c r="D62" s="33"/>
      <c r="E62" s="33"/>
      <c r="F62" s="33"/>
      <c r="G62" s="33"/>
      <c r="H62" s="33"/>
      <c r="I62" s="33"/>
      <c r="J62" s="33"/>
      <c r="K62" s="33"/>
      <c r="L62" s="33"/>
      <c r="M62" s="33"/>
      <c r="N62" s="33"/>
      <c r="O62" s="33"/>
      <c r="P62" s="33"/>
      <c r="Q62" s="33"/>
      <c r="R62" s="33"/>
      <c r="S62" s="33"/>
      <c r="T62" s="33"/>
      <c r="U62" s="36"/>
      <c r="V62" s="33"/>
      <c r="W62" s="33"/>
      <c r="X62" s="33"/>
      <c r="Y62" s="33"/>
      <c r="Z62" s="33"/>
      <c r="AA62" s="32"/>
      <c r="AB62" s="33"/>
      <c r="AC62" s="33"/>
      <c r="AD62" s="33"/>
      <c r="AE62" s="33"/>
      <c r="AF62" s="32"/>
      <c r="AG62" s="32"/>
      <c r="AH62" s="32"/>
      <c r="AI62" s="32"/>
      <c r="AJ62" s="32"/>
      <c r="AL62" s="33"/>
      <c r="AM62" s="33"/>
      <c r="AN62" s="33"/>
      <c r="AO62" s="33"/>
    </row>
    <row r="63" spans="1:41" ht="15.75" thickBot="1">
      <c r="A63" s="12" t="s">
        <v>460</v>
      </c>
      <c r="B63" s="33"/>
      <c r="C63" s="39">
        <v>22351.69</v>
      </c>
      <c r="D63" s="32"/>
      <c r="E63" s="32"/>
      <c r="F63" s="31">
        <f>C65</f>
        <v>24094.3</v>
      </c>
      <c r="G63" s="33"/>
      <c r="H63" s="33"/>
      <c r="I63" s="31">
        <f>F65</f>
        <v>22547.3</v>
      </c>
      <c r="J63" s="33"/>
      <c r="K63" s="33"/>
      <c r="L63" s="31">
        <f>I65</f>
        <v>23702.03</v>
      </c>
      <c r="M63" s="33"/>
      <c r="N63" s="33"/>
      <c r="O63" s="31">
        <f>L65</f>
        <v>20971.239999999998</v>
      </c>
      <c r="P63" s="33"/>
      <c r="Q63" s="33"/>
      <c r="R63" s="31">
        <f>O65</f>
        <v>24049.46</v>
      </c>
      <c r="S63" s="33"/>
      <c r="T63" s="33"/>
      <c r="U63" s="35">
        <f>R65</f>
        <v>21763.27</v>
      </c>
      <c r="V63" s="33"/>
      <c r="W63" s="33"/>
      <c r="X63" s="31">
        <f>U65</f>
        <v>18742.56</v>
      </c>
      <c r="Y63" s="33"/>
      <c r="Z63" s="33"/>
      <c r="AA63" s="31">
        <f>X65</f>
        <v>18645.120000000003</v>
      </c>
      <c r="AB63" s="33"/>
      <c r="AC63" s="33"/>
      <c r="AD63" s="31">
        <f>AA65</f>
        <v>16072.420000000002</v>
      </c>
      <c r="AE63" s="33"/>
      <c r="AF63" s="32"/>
      <c r="AG63" s="31">
        <f>AD65</f>
        <v>20145.260000000002</v>
      </c>
      <c r="AH63" s="38"/>
      <c r="AI63" s="38"/>
      <c r="AJ63" s="31">
        <f>AG65</f>
        <v>22742.350000000002</v>
      </c>
      <c r="AL63" s="33"/>
      <c r="AM63" s="33"/>
      <c r="AN63" s="31">
        <f>C63</f>
        <v>22351.69</v>
      </c>
      <c r="AO63" s="33"/>
    </row>
    <row r="64" spans="1:41" ht="6" customHeight="1" thickBot="1">
      <c r="A64" s="8"/>
      <c r="B64" s="33"/>
      <c r="C64" s="40"/>
      <c r="D64" s="32"/>
      <c r="E64" s="32"/>
      <c r="F64" s="32"/>
      <c r="G64" s="33"/>
      <c r="H64" s="33"/>
      <c r="I64" s="32"/>
      <c r="J64" s="33"/>
      <c r="K64" s="33"/>
      <c r="L64" s="32"/>
      <c r="M64" s="33"/>
      <c r="N64" s="33"/>
      <c r="O64" s="32"/>
      <c r="P64" s="33"/>
      <c r="Q64" s="33"/>
      <c r="R64" s="32"/>
      <c r="S64" s="33"/>
      <c r="T64" s="33"/>
      <c r="U64" s="36"/>
      <c r="V64" s="33"/>
      <c r="W64" s="33"/>
      <c r="X64" s="32"/>
      <c r="Y64" s="33"/>
      <c r="Z64" s="33"/>
      <c r="AA64" s="32"/>
      <c r="AB64" s="33"/>
      <c r="AC64" s="33"/>
      <c r="AD64" s="32"/>
      <c r="AE64" s="33"/>
      <c r="AF64" s="32"/>
      <c r="AG64" s="32"/>
      <c r="AH64" s="32"/>
      <c r="AI64" s="32"/>
      <c r="AJ64" s="32"/>
      <c r="AL64" s="33"/>
      <c r="AM64" s="33"/>
      <c r="AN64" s="33"/>
      <c r="AO64" s="33"/>
    </row>
    <row r="65" spans="1:41" ht="15.75" thickBot="1">
      <c r="A65" s="12" t="s">
        <v>461</v>
      </c>
      <c r="B65" s="33"/>
      <c r="C65" s="31">
        <f>C63+C61</f>
        <v>24094.3</v>
      </c>
      <c r="D65" s="32"/>
      <c r="E65" s="32"/>
      <c r="F65" s="31">
        <f>F63+F61</f>
        <v>22547.3</v>
      </c>
      <c r="G65" s="33"/>
      <c r="H65" s="33"/>
      <c r="I65" s="31">
        <f>I63+I61</f>
        <v>23702.03</v>
      </c>
      <c r="J65" s="33"/>
      <c r="K65" s="33"/>
      <c r="L65" s="31">
        <f>L63+L61</f>
        <v>20971.239999999998</v>
      </c>
      <c r="M65" s="33"/>
      <c r="N65" s="33"/>
      <c r="O65" s="31">
        <f>O63+O61</f>
        <v>24049.46</v>
      </c>
      <c r="P65" s="33"/>
      <c r="Q65" s="33"/>
      <c r="R65" s="31">
        <f>R63+R61</f>
        <v>21763.27</v>
      </c>
      <c r="S65" s="33"/>
      <c r="T65" s="33"/>
      <c r="U65" s="35">
        <f>U63+U61</f>
        <v>18742.56</v>
      </c>
      <c r="V65" s="33"/>
      <c r="W65" s="33"/>
      <c r="X65" s="31">
        <f>X63+X61</f>
        <v>18645.120000000003</v>
      </c>
      <c r="Y65" s="33"/>
      <c r="Z65" s="33"/>
      <c r="AA65" s="31">
        <f>AA63+AA61</f>
        <v>16072.420000000002</v>
      </c>
      <c r="AB65" s="33"/>
      <c r="AC65" s="33"/>
      <c r="AD65" s="31">
        <f>AD63+AD61</f>
        <v>20145.260000000002</v>
      </c>
      <c r="AE65" s="33"/>
      <c r="AF65" s="32"/>
      <c r="AG65" s="31">
        <f>AG63+AG61</f>
        <v>22742.350000000002</v>
      </c>
      <c r="AH65" s="38"/>
      <c r="AI65" s="38"/>
      <c r="AJ65" s="31">
        <f>AJ63+AJ61</f>
        <v>23992.25</v>
      </c>
      <c r="AL65" s="33"/>
      <c r="AM65" s="33"/>
      <c r="AN65" s="31">
        <f>AJ65</f>
        <v>23992.25</v>
      </c>
      <c r="AO65" s="33"/>
    </row>
    <row r="66" spans="1:41" ht="24.75" customHeight="1" thickBot="1">
      <c r="A66" s="8"/>
      <c r="B66" s="33"/>
      <c r="C66" s="33"/>
      <c r="D66" s="33"/>
      <c r="E66" s="33"/>
      <c r="F66" s="33"/>
      <c r="G66" s="33"/>
      <c r="H66" s="33"/>
      <c r="I66" s="32"/>
      <c r="J66" s="33"/>
      <c r="K66" s="33"/>
      <c r="L66" s="32"/>
      <c r="M66" s="33"/>
      <c r="N66" s="33"/>
      <c r="O66" s="32"/>
      <c r="P66" s="33"/>
      <c r="Q66" s="33"/>
      <c r="R66" s="32"/>
      <c r="S66" s="33"/>
      <c r="T66" s="33"/>
      <c r="U66" s="33"/>
      <c r="V66" s="33"/>
      <c r="W66" s="33"/>
      <c r="X66" s="32"/>
      <c r="Y66" s="33"/>
      <c r="Z66" s="33"/>
      <c r="AA66" s="32"/>
      <c r="AB66" s="33"/>
      <c r="AC66" s="33"/>
      <c r="AD66" s="32"/>
      <c r="AE66" s="33"/>
      <c r="AF66" s="33"/>
      <c r="AG66" s="33"/>
      <c r="AH66" s="33"/>
      <c r="AI66" s="33"/>
      <c r="AJ66" s="33"/>
      <c r="AL66" s="33"/>
      <c r="AM66" s="33"/>
      <c r="AN66" s="33"/>
      <c r="AO66" s="33"/>
    </row>
    <row r="67" spans="1:41" ht="15.75" thickBot="1">
      <c r="A67" s="12" t="s">
        <v>165</v>
      </c>
      <c r="B67" s="33"/>
      <c r="C67" s="31">
        <f>'Bank Statement'!E249</f>
        <v>24094.3</v>
      </c>
      <c r="D67" s="33"/>
      <c r="E67" s="33"/>
      <c r="F67" s="41">
        <f>'Bank Statement'!E320</f>
        <v>22547.3</v>
      </c>
      <c r="G67" s="33"/>
      <c r="H67" s="33"/>
      <c r="I67" s="31">
        <f>'Bank Statement'!E376</f>
        <v>23702.03</v>
      </c>
      <c r="J67" s="33"/>
      <c r="K67" s="33"/>
      <c r="L67" s="41">
        <f>'Bank Statement'!E438</f>
        <v>20971.24</v>
      </c>
      <c r="M67" s="33"/>
      <c r="N67" s="33"/>
      <c r="O67" s="31">
        <f>'Bank Statement'!E485</f>
        <v>24049.46</v>
      </c>
      <c r="P67" s="33"/>
      <c r="Q67" s="33"/>
      <c r="R67" s="31">
        <f>'Bank Statement'!E548</f>
        <v>21763.27</v>
      </c>
      <c r="S67" s="33"/>
      <c r="T67" s="33"/>
      <c r="U67" s="31">
        <f>'Bank Statement'!E613</f>
        <v>18742.56</v>
      </c>
      <c r="V67" s="33"/>
      <c r="W67" s="33"/>
      <c r="X67" s="31">
        <f>'Bank Statement'!E669</f>
        <v>18645.12</v>
      </c>
      <c r="Y67" s="33"/>
      <c r="Z67" s="33"/>
      <c r="AA67" s="31">
        <f>'Bank Statement'!E756</f>
        <v>16072.42</v>
      </c>
      <c r="AB67" s="33"/>
      <c r="AC67" s="33"/>
      <c r="AD67" s="42">
        <f>'Bank Statement'!E837</f>
        <v>20145.26</v>
      </c>
      <c r="AE67" s="33"/>
      <c r="AF67" s="33"/>
      <c r="AG67" s="31">
        <f>'Bank Statement'!E880</f>
        <v>22742.35</v>
      </c>
      <c r="AH67" s="43"/>
      <c r="AI67" s="43"/>
      <c r="AJ67" s="31">
        <f>'Bank Statement'!E925</f>
        <v>23992.25</v>
      </c>
      <c r="AL67" s="33"/>
      <c r="AM67" s="33"/>
      <c r="AN67" s="33"/>
      <c r="AO67" s="33"/>
    </row>
    <row r="68" spans="1:41" ht="15">
      <c r="A68" s="8"/>
      <c r="C68"/>
      <c r="X68" s="8"/>
      <c r="AD68" s="8"/>
      <c r="AL68" s="33"/>
      <c r="AM68" s="33"/>
      <c r="AN68" s="33"/>
      <c r="AO68" s="33"/>
    </row>
    <row r="69" spans="2:41" ht="15">
      <c r="B69" s="22"/>
      <c r="F69" s="22"/>
      <c r="X69" s="8"/>
      <c r="AD69" s="8"/>
      <c r="AL69" s="33"/>
      <c r="AM69" s="33"/>
      <c r="AN69" s="33"/>
      <c r="AO69" s="33"/>
    </row>
    <row r="70" spans="3:27" ht="13.5">
      <c r="C70" s="33"/>
      <c r="AA70" s="33"/>
    </row>
    <row r="71" ht="13.5">
      <c r="Y71" s="33"/>
    </row>
    <row r="72" ht="13.5">
      <c r="AA72" s="33"/>
    </row>
  </sheetData>
  <sheetProtection/>
  <mergeCells count="15">
    <mergeCell ref="A1:A2"/>
    <mergeCell ref="AL1:AN1"/>
    <mergeCell ref="Z1:AA1"/>
    <mergeCell ref="AC1:AD1"/>
    <mergeCell ref="AF1:AG1"/>
    <mergeCell ref="T1:U1"/>
    <mergeCell ref="W1:X1"/>
    <mergeCell ref="AI1:AJ1"/>
    <mergeCell ref="B1:C1"/>
    <mergeCell ref="E1:F1"/>
    <mergeCell ref="AP1:AR1"/>
    <mergeCell ref="H1:I1"/>
    <mergeCell ref="K1:L1"/>
    <mergeCell ref="N1:O1"/>
    <mergeCell ref="Q1:R1"/>
  </mergeCells>
  <conditionalFormatting sqref="B3:AN67">
    <cfRule type="cellIs" priority="3" dxfId="3" operator="lessThan">
      <formula>0</formula>
    </cfRule>
  </conditionalFormatting>
  <conditionalFormatting sqref="B3:AN68">
    <cfRule type="cellIs" priority="2" dxfId="4" operator="greaterThan">
      <formula>0</formula>
    </cfRule>
  </conditionalFormatting>
  <conditionalFormatting sqref="AJ67">
    <cfRule type="cellIs" priority="1" dxfId="5" operator="equal">
      <formula>'Trail Balance Monthly'!$AJ$65</formula>
    </cfRule>
  </conditionalFormatting>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I74"/>
  <sheetViews>
    <sheetView workbookViewId="0" topLeftCell="C1">
      <pane ySplit="1" topLeftCell="BM32" activePane="bottomLeft" state="frozen"/>
      <selection pane="topLeft" activeCell="A1" sqref="A1"/>
      <selection pane="bottomLeft" activeCell="F35" sqref="F35"/>
    </sheetView>
  </sheetViews>
  <sheetFormatPr defaultColWidth="10.7109375" defaultRowHeight="15"/>
  <cols>
    <col min="1" max="1" width="8.7109375" style="1" bestFit="1" customWidth="1"/>
    <col min="2" max="2" width="5.00390625" style="1" bestFit="1" customWidth="1"/>
    <col min="3" max="3" width="56.7109375" style="1" customWidth="1"/>
    <col min="4" max="5" width="10.7109375" style="1" customWidth="1"/>
    <col min="6" max="6" width="20.140625" style="1" customWidth="1"/>
    <col min="7" max="7" width="29.421875" style="1" customWidth="1"/>
    <col min="8"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9" ht="13.5">
      <c r="A2" s="50">
        <v>42493</v>
      </c>
      <c r="B2" s="1" t="s">
        <v>25</v>
      </c>
      <c r="C2" s="1" t="s">
        <v>1019</v>
      </c>
      <c r="D2" s="1">
        <v>10</v>
      </c>
      <c r="F2" s="1">
        <v>21037.24</v>
      </c>
      <c r="G2" s="1" t="s">
        <v>66</v>
      </c>
      <c r="H2" s="1" t="s">
        <v>750</v>
      </c>
      <c r="I2" s="1" t="s">
        <v>1831</v>
      </c>
    </row>
    <row r="3" spans="1:9" ht="13.5">
      <c r="A3" s="50">
        <v>42493</v>
      </c>
      <c r="B3" s="1" t="s">
        <v>25</v>
      </c>
      <c r="C3" s="1" t="s">
        <v>1023</v>
      </c>
      <c r="D3" s="1">
        <v>10</v>
      </c>
      <c r="F3" s="1">
        <v>21119.24</v>
      </c>
      <c r="G3" s="1" t="s">
        <v>66</v>
      </c>
      <c r="H3" s="1" t="s">
        <v>711</v>
      </c>
      <c r="I3" s="1" t="s">
        <v>1831</v>
      </c>
    </row>
    <row r="4" spans="1:9" ht="13.5">
      <c r="A4" s="50">
        <v>42493</v>
      </c>
      <c r="B4" s="1" t="s">
        <v>68</v>
      </c>
      <c r="C4" s="1" t="s">
        <v>119</v>
      </c>
      <c r="D4" s="1">
        <v>10</v>
      </c>
      <c r="F4" s="1">
        <v>21169.24</v>
      </c>
      <c r="G4" s="1" t="s">
        <v>66</v>
      </c>
      <c r="H4" s="1" t="s">
        <v>739</v>
      </c>
      <c r="I4" s="1" t="s">
        <v>1831</v>
      </c>
    </row>
    <row r="5" spans="1:7" ht="13.5">
      <c r="A5" s="50">
        <v>42493</v>
      </c>
      <c r="B5" s="1" t="s">
        <v>25</v>
      </c>
      <c r="C5" s="1" t="s">
        <v>101</v>
      </c>
      <c r="D5" s="1">
        <v>12</v>
      </c>
      <c r="F5" s="1">
        <v>21181.24</v>
      </c>
      <c r="G5" s="1" t="s">
        <v>82</v>
      </c>
    </row>
    <row r="6" spans="1:9" ht="13.5">
      <c r="A6" s="50">
        <v>42493</v>
      </c>
      <c r="B6" s="1" t="s">
        <v>25</v>
      </c>
      <c r="C6" s="1" t="s">
        <v>1016</v>
      </c>
      <c r="D6" s="1">
        <v>18</v>
      </c>
      <c r="F6" s="1">
        <v>20989.24</v>
      </c>
      <c r="G6" s="1" t="s">
        <v>235</v>
      </c>
      <c r="H6" s="1" t="s">
        <v>90</v>
      </c>
      <c r="I6" s="1" t="s">
        <v>1829</v>
      </c>
    </row>
    <row r="7" spans="1:9" ht="13.5">
      <c r="A7" s="50">
        <v>42493</v>
      </c>
      <c r="B7" s="1" t="s">
        <v>25</v>
      </c>
      <c r="C7" s="1" t="s">
        <v>1018</v>
      </c>
      <c r="D7" s="1">
        <v>18</v>
      </c>
      <c r="F7" s="1">
        <v>21027.24</v>
      </c>
      <c r="G7" s="1" t="s">
        <v>235</v>
      </c>
      <c r="H7" s="1" t="s">
        <v>75</v>
      </c>
      <c r="I7" s="1" t="s">
        <v>1829</v>
      </c>
    </row>
    <row r="8" spans="1:9" ht="13.5">
      <c r="A8" s="50">
        <v>42493</v>
      </c>
      <c r="B8" s="1" t="s">
        <v>25</v>
      </c>
      <c r="C8" s="1" t="s">
        <v>1021</v>
      </c>
      <c r="D8" s="1">
        <v>18</v>
      </c>
      <c r="F8" s="1">
        <v>21085.24</v>
      </c>
      <c r="G8" s="1" t="s">
        <v>235</v>
      </c>
      <c r="H8" s="1" t="s">
        <v>89</v>
      </c>
      <c r="I8" s="1" t="s">
        <v>1829</v>
      </c>
    </row>
    <row r="9" spans="1:9" ht="13.5">
      <c r="A9" s="50">
        <v>42493</v>
      </c>
      <c r="B9" s="1" t="s">
        <v>25</v>
      </c>
      <c r="C9" s="1" t="s">
        <v>1017</v>
      </c>
      <c r="D9" s="1">
        <v>20</v>
      </c>
      <c r="F9" s="1">
        <v>21009.24</v>
      </c>
      <c r="G9" s="1" t="s">
        <v>66</v>
      </c>
      <c r="H9" s="1" t="s">
        <v>717</v>
      </c>
      <c r="I9" s="1" t="s">
        <v>1823</v>
      </c>
    </row>
    <row r="10" spans="1:9" ht="13.5">
      <c r="A10" s="50">
        <v>42493</v>
      </c>
      <c r="B10" s="1" t="s">
        <v>25</v>
      </c>
      <c r="C10" s="1" t="s">
        <v>1022</v>
      </c>
      <c r="D10" s="1">
        <v>24</v>
      </c>
      <c r="F10" s="1">
        <v>21109.24</v>
      </c>
      <c r="G10" s="1" t="s">
        <v>235</v>
      </c>
      <c r="H10" s="1" t="s">
        <v>93</v>
      </c>
      <c r="I10" s="1" t="s">
        <v>1829</v>
      </c>
    </row>
    <row r="11" spans="1:9" ht="13.5">
      <c r="A11" s="50">
        <v>42493</v>
      </c>
      <c r="B11" s="1" t="s">
        <v>25</v>
      </c>
      <c r="C11" s="1" t="s">
        <v>1020</v>
      </c>
      <c r="D11" s="1">
        <v>30</v>
      </c>
      <c r="F11" s="1">
        <v>21067.24</v>
      </c>
      <c r="G11" s="1" t="s">
        <v>66</v>
      </c>
      <c r="H11" s="1" t="s">
        <v>711</v>
      </c>
      <c r="I11" s="1" t="s">
        <v>1831</v>
      </c>
    </row>
    <row r="12" spans="1:9" ht="13.5">
      <c r="A12" s="50">
        <v>42493</v>
      </c>
      <c r="B12" s="1" t="s">
        <v>25</v>
      </c>
      <c r="C12" s="1" t="s">
        <v>1024</v>
      </c>
      <c r="D12" s="1">
        <v>40</v>
      </c>
      <c r="F12" s="1">
        <v>21159.24</v>
      </c>
      <c r="G12" s="1" t="s">
        <v>66</v>
      </c>
      <c r="H12" s="1" t="s">
        <v>453</v>
      </c>
      <c r="I12" s="1" t="s">
        <v>1831</v>
      </c>
    </row>
    <row r="13" spans="1:7" ht="13.5">
      <c r="A13" s="50">
        <v>42494</v>
      </c>
      <c r="B13" s="1" t="s">
        <v>28</v>
      </c>
      <c r="C13" s="1" t="s">
        <v>67</v>
      </c>
      <c r="D13" s="1">
        <v>-318.75</v>
      </c>
      <c r="F13" s="1">
        <v>20736.49</v>
      </c>
      <c r="G13" s="1" t="s">
        <v>153</v>
      </c>
    </row>
    <row r="14" spans="1:8" ht="13.5">
      <c r="A14" s="50">
        <v>42494</v>
      </c>
      <c r="B14" s="1" t="s">
        <v>29</v>
      </c>
      <c r="C14" s="1" t="s">
        <v>1026</v>
      </c>
      <c r="D14" s="1">
        <v>-150</v>
      </c>
      <c r="F14" s="1">
        <v>21055.24</v>
      </c>
      <c r="G14" s="1" t="s">
        <v>1015</v>
      </c>
      <c r="H14" s="1" t="s">
        <v>1027</v>
      </c>
    </row>
    <row r="15" spans="1:9" ht="13.5">
      <c r="A15" s="50">
        <v>42494</v>
      </c>
      <c r="B15" s="1" t="s">
        <v>25</v>
      </c>
      <c r="C15" s="1" t="s">
        <v>1025</v>
      </c>
      <c r="D15" s="1">
        <v>24</v>
      </c>
      <c r="F15" s="1">
        <v>21205.24</v>
      </c>
      <c r="G15" s="1" t="s">
        <v>235</v>
      </c>
      <c r="H15" s="1" t="s">
        <v>810</v>
      </c>
      <c r="I15" s="1" t="s">
        <v>1829</v>
      </c>
    </row>
    <row r="16" spans="1:9" ht="13.5">
      <c r="A16" s="50">
        <v>42496</v>
      </c>
      <c r="B16" s="1" t="s">
        <v>25</v>
      </c>
      <c r="C16" s="1" t="s">
        <v>1028</v>
      </c>
      <c r="D16" s="1">
        <v>18</v>
      </c>
      <c r="F16" s="1">
        <v>20754.49</v>
      </c>
      <c r="G16" s="1" t="s">
        <v>235</v>
      </c>
      <c r="H16" s="1" t="s">
        <v>792</v>
      </c>
      <c r="I16" s="1" t="s">
        <v>1829</v>
      </c>
    </row>
    <row r="17" spans="1:7" ht="13.5">
      <c r="A17" s="50">
        <v>42496</v>
      </c>
      <c r="B17" s="1" t="s">
        <v>25</v>
      </c>
      <c r="C17" s="1" t="s">
        <v>1029</v>
      </c>
      <c r="D17" s="1">
        <v>100</v>
      </c>
      <c r="F17" s="1">
        <v>20854.49</v>
      </c>
      <c r="G17" s="1" t="s">
        <v>130</v>
      </c>
    </row>
    <row r="18" spans="1:8" ht="13.5">
      <c r="A18" s="50">
        <v>42496</v>
      </c>
      <c r="B18" s="1" t="s">
        <v>25</v>
      </c>
      <c r="C18" s="1" t="s">
        <v>1030</v>
      </c>
      <c r="D18" s="1">
        <v>500</v>
      </c>
      <c r="F18" s="1">
        <v>21354.49</v>
      </c>
      <c r="G18" s="1" t="s">
        <v>1685</v>
      </c>
      <c r="H18" s="176"/>
    </row>
    <row r="19" spans="1:9" ht="13.5">
      <c r="A19" s="50">
        <v>42499</v>
      </c>
      <c r="B19" s="1" t="s">
        <v>68</v>
      </c>
      <c r="C19" s="1" t="s">
        <v>119</v>
      </c>
      <c r="D19" s="1">
        <v>10</v>
      </c>
      <c r="F19" s="1">
        <v>21708.49</v>
      </c>
      <c r="G19" s="1" t="s">
        <v>66</v>
      </c>
      <c r="H19" s="1" t="s">
        <v>739</v>
      </c>
      <c r="I19" s="1" t="s">
        <v>1831</v>
      </c>
    </row>
    <row r="20" spans="1:9" ht="13.5">
      <c r="A20" s="50">
        <v>42499</v>
      </c>
      <c r="B20" s="1" t="s">
        <v>25</v>
      </c>
      <c r="C20" s="1" t="s">
        <v>1033</v>
      </c>
      <c r="D20" s="1">
        <v>24</v>
      </c>
      <c r="F20" s="1">
        <v>21578.49</v>
      </c>
      <c r="G20" s="1" t="s">
        <v>235</v>
      </c>
      <c r="H20" s="1" t="s">
        <v>104</v>
      </c>
      <c r="I20" s="1" t="s">
        <v>1829</v>
      </c>
    </row>
    <row r="21" spans="1:9" ht="13.5">
      <c r="A21" s="50">
        <v>42499</v>
      </c>
      <c r="B21" s="1" t="s">
        <v>25</v>
      </c>
      <c r="C21" s="1" t="s">
        <v>1034</v>
      </c>
      <c r="D21" s="1">
        <v>120</v>
      </c>
      <c r="F21" s="1">
        <v>21698.49</v>
      </c>
      <c r="G21" s="1" t="s">
        <v>66</v>
      </c>
      <c r="H21" s="1" t="s">
        <v>78</v>
      </c>
      <c r="I21" s="1" t="s">
        <v>1823</v>
      </c>
    </row>
    <row r="22" spans="1:9" ht="13.5">
      <c r="A22" s="50">
        <v>42499</v>
      </c>
      <c r="B22" s="1" t="s">
        <v>25</v>
      </c>
      <c r="C22" s="1" t="s">
        <v>1031</v>
      </c>
      <c r="D22" s="1">
        <v>200</v>
      </c>
      <c r="F22" s="1">
        <v>21554.49</v>
      </c>
      <c r="G22" s="1" t="s">
        <v>66</v>
      </c>
      <c r="H22" s="1" t="s">
        <v>1032</v>
      </c>
      <c r="I22" s="1" t="s">
        <v>1831</v>
      </c>
    </row>
    <row r="23" spans="1:8" ht="13.5">
      <c r="A23" s="50">
        <v>42500</v>
      </c>
      <c r="B23" s="1" t="s">
        <v>29</v>
      </c>
      <c r="C23" s="1" t="s">
        <v>1035</v>
      </c>
      <c r="D23" s="1">
        <v>-194</v>
      </c>
      <c r="F23" s="1">
        <v>21514.49</v>
      </c>
      <c r="G23" s="1" t="s">
        <v>724</v>
      </c>
      <c r="H23" s="1" t="s">
        <v>1036</v>
      </c>
    </row>
    <row r="24" spans="1:7" ht="13.5">
      <c r="A24" s="50">
        <v>42501</v>
      </c>
      <c r="B24" s="1" t="s">
        <v>25</v>
      </c>
      <c r="C24" s="1" t="s">
        <v>1038</v>
      </c>
      <c r="D24" s="1">
        <v>20</v>
      </c>
      <c r="F24" s="1">
        <v>21654.49</v>
      </c>
      <c r="G24" s="1" t="s">
        <v>82</v>
      </c>
    </row>
    <row r="25" spans="1:9" ht="13.5">
      <c r="A25" s="50">
        <v>42501</v>
      </c>
      <c r="B25" s="1" t="s">
        <v>25</v>
      </c>
      <c r="C25" s="1" t="s">
        <v>1037</v>
      </c>
      <c r="D25" s="1">
        <v>120</v>
      </c>
      <c r="F25" s="1">
        <v>21634.49</v>
      </c>
      <c r="G25" s="1" t="s">
        <v>66</v>
      </c>
      <c r="H25" s="1" t="s">
        <v>841</v>
      </c>
      <c r="I25" s="1" t="s">
        <v>1831</v>
      </c>
    </row>
    <row r="26" spans="1:7" ht="15">
      <c r="A26" s="63">
        <v>42506</v>
      </c>
      <c r="B26" s="64" t="s">
        <v>28</v>
      </c>
      <c r="C26" s="64" t="s">
        <v>65</v>
      </c>
      <c r="D26" s="64">
        <v>-102.92</v>
      </c>
      <c r="F26" s="64">
        <v>21653.57</v>
      </c>
      <c r="G26" s="1" t="s">
        <v>85</v>
      </c>
    </row>
    <row r="27" spans="1:9" ht="15">
      <c r="A27" s="63">
        <v>42506</v>
      </c>
      <c r="B27" s="64" t="s">
        <v>68</v>
      </c>
      <c r="C27" s="64" t="s">
        <v>119</v>
      </c>
      <c r="D27" s="64">
        <v>10</v>
      </c>
      <c r="F27" s="64">
        <v>21736.49</v>
      </c>
      <c r="G27" s="1" t="s">
        <v>66</v>
      </c>
      <c r="H27" s="1" t="s">
        <v>739</v>
      </c>
      <c r="I27" s="1" t="s">
        <v>1831</v>
      </c>
    </row>
    <row r="28" spans="1:7" ht="15">
      <c r="A28" s="63">
        <v>42506</v>
      </c>
      <c r="B28" s="64" t="s">
        <v>25</v>
      </c>
      <c r="C28" s="64" t="s">
        <v>1039</v>
      </c>
      <c r="D28" s="64">
        <v>12</v>
      </c>
      <c r="F28" s="64">
        <v>21666.49</v>
      </c>
      <c r="G28" s="1" t="s">
        <v>82</v>
      </c>
    </row>
    <row r="29" spans="1:7" ht="15">
      <c r="A29" s="63">
        <v>42506</v>
      </c>
      <c r="B29" s="64" t="s">
        <v>25</v>
      </c>
      <c r="C29" s="64" t="s">
        <v>106</v>
      </c>
      <c r="D29" s="64">
        <v>20</v>
      </c>
      <c r="F29" s="64">
        <v>21756.49</v>
      </c>
      <c r="G29" s="1" t="s">
        <v>82</v>
      </c>
    </row>
    <row r="30" spans="1:9" ht="15">
      <c r="A30" s="63">
        <v>42506</v>
      </c>
      <c r="B30" s="64" t="s">
        <v>25</v>
      </c>
      <c r="C30" s="64" t="s">
        <v>1040</v>
      </c>
      <c r="D30" s="64">
        <v>60</v>
      </c>
      <c r="F30" s="64">
        <v>21726.49</v>
      </c>
      <c r="G30" s="1" t="s">
        <v>66</v>
      </c>
      <c r="H30" s="1" t="s">
        <v>770</v>
      </c>
      <c r="I30" s="1" t="s">
        <v>1831</v>
      </c>
    </row>
    <row r="31" spans="1:7" ht="15">
      <c r="A31" s="63">
        <v>42507</v>
      </c>
      <c r="B31" s="64" t="s">
        <v>28</v>
      </c>
      <c r="C31" s="64" t="s">
        <v>1047</v>
      </c>
      <c r="D31" s="64">
        <v>-43.11</v>
      </c>
      <c r="F31" s="64">
        <v>21880.46</v>
      </c>
      <c r="G31" s="1" t="s">
        <v>86</v>
      </c>
    </row>
    <row r="32" spans="1:9" ht="15">
      <c r="A32" s="63">
        <v>42507</v>
      </c>
      <c r="B32" s="64" t="s">
        <v>25</v>
      </c>
      <c r="C32" s="64" t="s">
        <v>1043</v>
      </c>
      <c r="D32" s="64">
        <v>20</v>
      </c>
      <c r="F32" s="64">
        <v>21673.57</v>
      </c>
      <c r="G32" s="1" t="s">
        <v>66</v>
      </c>
      <c r="H32" s="1" t="s">
        <v>440</v>
      </c>
      <c r="I32" s="1" t="s">
        <v>1831</v>
      </c>
    </row>
    <row r="33" spans="1:8" ht="15">
      <c r="A33" s="63">
        <v>42507</v>
      </c>
      <c r="B33" s="64" t="s">
        <v>62</v>
      </c>
      <c r="C33" s="64" t="s">
        <v>1044</v>
      </c>
      <c r="D33" s="64">
        <v>250</v>
      </c>
      <c r="F33" s="64">
        <v>21923.57</v>
      </c>
      <c r="G33" s="1" t="s">
        <v>1685</v>
      </c>
      <c r="H33" s="1" t="s">
        <v>1046</v>
      </c>
    </row>
    <row r="34" spans="1:9" ht="15">
      <c r="A34" s="63">
        <v>42508</v>
      </c>
      <c r="B34" s="64" t="s">
        <v>29</v>
      </c>
      <c r="C34" s="64" t="s">
        <v>1048</v>
      </c>
      <c r="D34" s="64">
        <v>-623</v>
      </c>
      <c r="F34" s="64">
        <v>21257.46</v>
      </c>
      <c r="G34" s="1" t="s">
        <v>66</v>
      </c>
      <c r="H34" s="1" t="s">
        <v>94</v>
      </c>
      <c r="I34" s="1" t="s">
        <v>94</v>
      </c>
    </row>
    <row r="35" spans="1:8" ht="15">
      <c r="A35" s="63">
        <v>42508</v>
      </c>
      <c r="B35" s="64" t="s">
        <v>29</v>
      </c>
      <c r="C35" s="64" t="s">
        <v>1049</v>
      </c>
      <c r="D35" s="64">
        <v>-150</v>
      </c>
      <c r="F35" s="64">
        <v>21107.46</v>
      </c>
      <c r="G35" s="1" t="s">
        <v>100</v>
      </c>
      <c r="H35" s="1" t="s">
        <v>98</v>
      </c>
    </row>
    <row r="36" spans="1:8" ht="15">
      <c r="A36" s="63">
        <v>42510</v>
      </c>
      <c r="B36" s="64" t="s">
        <v>25</v>
      </c>
      <c r="C36" s="64" t="s">
        <v>1050</v>
      </c>
      <c r="D36" s="64">
        <v>2500</v>
      </c>
      <c r="F36" s="64">
        <v>23607.46</v>
      </c>
      <c r="G36" s="1" t="s">
        <v>1685</v>
      </c>
      <c r="H36" s="1" t="s">
        <v>1852</v>
      </c>
    </row>
    <row r="37" spans="1:9" ht="15">
      <c r="A37" s="63">
        <v>42513</v>
      </c>
      <c r="B37" s="64" t="s">
        <v>25</v>
      </c>
      <c r="C37" s="64" t="s">
        <v>1051</v>
      </c>
      <c r="D37" s="64">
        <v>20</v>
      </c>
      <c r="F37" s="64">
        <v>23627.46</v>
      </c>
      <c r="G37" s="1" t="s">
        <v>66</v>
      </c>
      <c r="H37" s="1" t="s">
        <v>440</v>
      </c>
      <c r="I37" s="1" t="s">
        <v>1831</v>
      </c>
    </row>
    <row r="38" spans="1:7" ht="15">
      <c r="A38" s="63">
        <v>42513</v>
      </c>
      <c r="B38" s="64" t="s">
        <v>25</v>
      </c>
      <c r="C38" s="64" t="s">
        <v>1054</v>
      </c>
      <c r="D38" s="64">
        <v>20</v>
      </c>
      <c r="F38" s="64">
        <v>23851.46</v>
      </c>
      <c r="G38" s="1" t="s">
        <v>82</v>
      </c>
    </row>
    <row r="39" spans="1:7" ht="15">
      <c r="A39" s="63">
        <v>42513</v>
      </c>
      <c r="B39" s="64" t="s">
        <v>25</v>
      </c>
      <c r="C39" s="64" t="s">
        <v>1055</v>
      </c>
      <c r="D39" s="64">
        <v>20</v>
      </c>
      <c r="F39" s="64">
        <v>23871.46</v>
      </c>
      <c r="G39" s="1" t="s">
        <v>82</v>
      </c>
    </row>
    <row r="40" spans="1:9" ht="15">
      <c r="A40" s="63">
        <v>42513</v>
      </c>
      <c r="B40" s="64" t="s">
        <v>25</v>
      </c>
      <c r="C40" s="189" t="s">
        <v>1853</v>
      </c>
      <c r="D40" s="64">
        <v>18</v>
      </c>
      <c r="F40" s="64"/>
      <c r="G40" s="1" t="s">
        <v>235</v>
      </c>
      <c r="H40" s="1" t="s">
        <v>808</v>
      </c>
      <c r="I40" s="1" t="s">
        <v>1829</v>
      </c>
    </row>
    <row r="41" spans="1:9" ht="15">
      <c r="A41" s="63">
        <v>42513</v>
      </c>
      <c r="B41" s="64" t="s">
        <v>25</v>
      </c>
      <c r="C41" s="189" t="s">
        <v>1853</v>
      </c>
      <c r="D41" s="64">
        <v>6</v>
      </c>
      <c r="F41" s="64">
        <v>23651.46</v>
      </c>
      <c r="G41" s="1" t="s">
        <v>235</v>
      </c>
      <c r="H41" s="1" t="s">
        <v>949</v>
      </c>
      <c r="I41" s="1" t="s">
        <v>1829</v>
      </c>
    </row>
    <row r="42" spans="1:9" ht="15">
      <c r="A42" s="63">
        <v>42513</v>
      </c>
      <c r="B42" s="64" t="s">
        <v>25</v>
      </c>
      <c r="C42" s="189" t="s">
        <v>1854</v>
      </c>
      <c r="D42" s="64">
        <v>130</v>
      </c>
      <c r="F42" s="64">
        <v>23831.46</v>
      </c>
      <c r="G42" s="1" t="s">
        <v>66</v>
      </c>
      <c r="H42" s="1" t="s">
        <v>103</v>
      </c>
      <c r="I42" s="1" t="s">
        <v>1831</v>
      </c>
    </row>
    <row r="43" spans="1:9" ht="15">
      <c r="A43" s="63">
        <v>42513</v>
      </c>
      <c r="B43" s="64" t="s">
        <v>25</v>
      </c>
      <c r="C43" s="189" t="s">
        <v>1854</v>
      </c>
      <c r="D43" s="64"/>
      <c r="E43" s="1">
        <v>50</v>
      </c>
      <c r="F43" s="64"/>
      <c r="G43" s="1" t="s">
        <v>66</v>
      </c>
      <c r="H43" s="1" t="s">
        <v>103</v>
      </c>
      <c r="I43" s="1" t="s">
        <v>1831</v>
      </c>
    </row>
    <row r="44" spans="1:8" ht="15">
      <c r="A44" s="63">
        <v>42514</v>
      </c>
      <c r="B44" s="64" t="s">
        <v>29</v>
      </c>
      <c r="C44" s="64" t="s">
        <v>1058</v>
      </c>
      <c r="D44" s="64">
        <v>-60</v>
      </c>
      <c r="F44" s="64">
        <v>23847.46</v>
      </c>
      <c r="G44" s="1" t="s">
        <v>1685</v>
      </c>
      <c r="H44" s="1" t="s">
        <v>1059</v>
      </c>
    </row>
    <row r="45" spans="1:7" ht="15">
      <c r="A45" s="63">
        <v>42514</v>
      </c>
      <c r="B45" s="64" t="s">
        <v>25</v>
      </c>
      <c r="C45" s="64" t="s">
        <v>1057</v>
      </c>
      <c r="D45" s="64">
        <v>12</v>
      </c>
      <c r="F45" s="64">
        <v>23907.46</v>
      </c>
      <c r="G45" s="1" t="s">
        <v>82</v>
      </c>
    </row>
    <row r="46" spans="1:9" ht="15">
      <c r="A46" s="63">
        <v>42514</v>
      </c>
      <c r="B46" s="64" t="s">
        <v>25</v>
      </c>
      <c r="C46" s="64" t="s">
        <v>1056</v>
      </c>
      <c r="D46" s="64">
        <v>24</v>
      </c>
      <c r="F46" s="64">
        <v>23895.46</v>
      </c>
      <c r="G46" s="1" t="s">
        <v>235</v>
      </c>
      <c r="H46" s="1" t="s">
        <v>109</v>
      </c>
      <c r="I46" s="1" t="s">
        <v>1829</v>
      </c>
    </row>
    <row r="47" spans="1:9" ht="15">
      <c r="A47" s="63">
        <v>42515</v>
      </c>
      <c r="B47" s="64" t="s">
        <v>25</v>
      </c>
      <c r="C47" s="64" t="s">
        <v>1060</v>
      </c>
      <c r="D47" s="64">
        <v>40</v>
      </c>
      <c r="F47" s="64">
        <v>23887.46</v>
      </c>
      <c r="G47" s="1" t="s">
        <v>66</v>
      </c>
      <c r="H47" s="1" t="s">
        <v>76</v>
      </c>
      <c r="I47" s="1" t="s">
        <v>1831</v>
      </c>
    </row>
    <row r="48" spans="1:8" ht="15">
      <c r="A48" s="63">
        <v>42516</v>
      </c>
      <c r="B48" s="64" t="s">
        <v>29</v>
      </c>
      <c r="C48" s="64" t="s">
        <v>1062</v>
      </c>
      <c r="D48" s="64">
        <v>-112</v>
      </c>
      <c r="F48" s="64">
        <v>23775.46</v>
      </c>
      <c r="G48" s="1" t="s">
        <v>235</v>
      </c>
      <c r="H48" s="1" t="s">
        <v>72</v>
      </c>
    </row>
    <row r="49" spans="1:9" ht="15">
      <c r="A49" s="63">
        <v>42521</v>
      </c>
      <c r="B49" s="64" t="s">
        <v>25</v>
      </c>
      <c r="C49" s="64" t="s">
        <v>1063</v>
      </c>
      <c r="D49" s="64">
        <v>24</v>
      </c>
      <c r="F49" s="64">
        <v>23799.46</v>
      </c>
      <c r="G49" s="1" t="s">
        <v>235</v>
      </c>
      <c r="H49" s="1" t="s">
        <v>112</v>
      </c>
      <c r="I49" s="1" t="s">
        <v>1829</v>
      </c>
    </row>
    <row r="50" spans="1:8" ht="15">
      <c r="A50" s="63">
        <v>42521</v>
      </c>
      <c r="B50" s="64" t="s">
        <v>25</v>
      </c>
      <c r="C50" s="64" t="s">
        <v>1064</v>
      </c>
      <c r="D50" s="64">
        <v>250</v>
      </c>
      <c r="F50" s="64">
        <v>24049.46</v>
      </c>
      <c r="G50" s="1" t="s">
        <v>861</v>
      </c>
      <c r="H50" s="1" t="s">
        <v>1065</v>
      </c>
    </row>
    <row r="71" spans="3:4" ht="13.5">
      <c r="C71" s="14" t="s">
        <v>137</v>
      </c>
      <c r="D71" s="1">
        <f>SUMIF(D2:D70,"&gt;=0")</f>
        <v>4782</v>
      </c>
    </row>
    <row r="72" spans="3:4" ht="13.5">
      <c r="C72" s="14" t="s">
        <v>138</v>
      </c>
      <c r="D72" s="1">
        <f>SUMIF(D2:D70,"&lt;=0")</f>
        <v>-1753.78</v>
      </c>
    </row>
    <row r="73" ht="13.5">
      <c r="C73" s="13"/>
    </row>
    <row r="74" spans="3:4" ht="13.5">
      <c r="C74" s="14" t="s">
        <v>142</v>
      </c>
      <c r="D74" s="1">
        <f>D71+D72</f>
        <v>3028.2200000000003</v>
      </c>
    </row>
  </sheetData>
  <sheetProtection/>
  <autoFilter ref="A1:I50"/>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73"/>
  <sheetViews>
    <sheetView workbookViewId="0" topLeftCell="D1">
      <pane ySplit="1" topLeftCell="BM47" activePane="bottomLeft" state="frozen"/>
      <selection pane="topLeft" activeCell="A1" sqref="A1"/>
      <selection pane="bottomLeft" activeCell="F22" sqref="F22"/>
    </sheetView>
  </sheetViews>
  <sheetFormatPr defaultColWidth="10.7109375" defaultRowHeight="15"/>
  <cols>
    <col min="1" max="1" width="8.140625" style="1" bestFit="1" customWidth="1"/>
    <col min="2" max="2" width="5.00390625" style="1" bestFit="1" customWidth="1"/>
    <col min="3" max="3" width="79.421875" style="1" bestFit="1" customWidth="1"/>
    <col min="4" max="4" width="8.7109375" style="1" bestFit="1" customWidth="1"/>
    <col min="5" max="5" width="12.421875" style="1" bestFit="1" customWidth="1"/>
    <col min="6" max="6" width="21.00390625" style="1" bestFit="1" customWidth="1"/>
    <col min="7" max="7" width="27.421875" style="1" customWidth="1"/>
    <col min="8" max="8" width="27.421875" style="1" bestFit="1" customWidth="1"/>
    <col min="9" max="9" width="6.140625" style="1" bestFit="1" customWidth="1"/>
    <col min="10"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7" ht="13.5">
      <c r="A2" s="50">
        <v>42522</v>
      </c>
      <c r="B2" s="1" t="s">
        <v>28</v>
      </c>
      <c r="C2" s="1" t="s">
        <v>110</v>
      </c>
      <c r="D2" s="1">
        <v>-145.5</v>
      </c>
      <c r="F2" s="1">
        <v>23927.96</v>
      </c>
      <c r="G2" s="1" t="s">
        <v>111</v>
      </c>
    </row>
    <row r="3" spans="1:10" ht="13.5">
      <c r="A3" s="50">
        <v>42522</v>
      </c>
      <c r="B3" s="1" t="s">
        <v>25</v>
      </c>
      <c r="C3" s="1" t="s">
        <v>1084</v>
      </c>
      <c r="D3" s="1">
        <v>24</v>
      </c>
      <c r="F3" s="1">
        <v>24073.46</v>
      </c>
      <c r="G3" s="1" t="s">
        <v>235</v>
      </c>
      <c r="H3" s="1" t="s">
        <v>93</v>
      </c>
      <c r="J3" s="1" t="s">
        <v>1829</v>
      </c>
    </row>
    <row r="4" spans="1:8" ht="13.5">
      <c r="A4" s="50">
        <v>42523</v>
      </c>
      <c r="B4" s="1" t="s">
        <v>25</v>
      </c>
      <c r="C4" s="1" t="s">
        <v>1085</v>
      </c>
      <c r="D4" s="1">
        <v>100</v>
      </c>
      <c r="F4" s="1">
        <v>24027.96</v>
      </c>
      <c r="G4" s="1" t="s">
        <v>77</v>
      </c>
      <c r="H4" s="176"/>
    </row>
    <row r="5" spans="1:10" ht="13.5">
      <c r="A5" s="50">
        <v>42524</v>
      </c>
      <c r="B5" s="1" t="s">
        <v>25</v>
      </c>
      <c r="C5" s="1" t="s">
        <v>1086</v>
      </c>
      <c r="D5" s="1">
        <v>30</v>
      </c>
      <c r="F5" s="1">
        <v>24057.96</v>
      </c>
      <c r="G5" s="1" t="s">
        <v>235</v>
      </c>
      <c r="H5" s="1" t="s">
        <v>792</v>
      </c>
      <c r="J5" s="1" t="s">
        <v>1829</v>
      </c>
    </row>
    <row r="6" spans="1:7" ht="13.5">
      <c r="A6" s="50">
        <v>42527</v>
      </c>
      <c r="B6" s="1" t="s">
        <v>25</v>
      </c>
      <c r="C6" s="1" t="s">
        <v>1089</v>
      </c>
      <c r="D6" s="1">
        <v>10</v>
      </c>
      <c r="F6" s="1">
        <v>24217.96</v>
      </c>
      <c r="G6" s="1" t="s">
        <v>82</v>
      </c>
    </row>
    <row r="7" spans="1:10" ht="13.5">
      <c r="A7" s="50">
        <v>42527</v>
      </c>
      <c r="B7" s="1" t="s">
        <v>68</v>
      </c>
      <c r="C7" s="1" t="s">
        <v>119</v>
      </c>
      <c r="D7" s="1">
        <v>10</v>
      </c>
      <c r="F7" s="1">
        <v>24267.96</v>
      </c>
      <c r="G7" s="1" t="s">
        <v>66</v>
      </c>
      <c r="H7" s="1" t="s">
        <v>739</v>
      </c>
      <c r="I7" s="1" t="s">
        <v>1691</v>
      </c>
      <c r="J7" s="1" t="s">
        <v>1831</v>
      </c>
    </row>
    <row r="8" spans="1:10" ht="13.5">
      <c r="A8" s="50">
        <v>42527</v>
      </c>
      <c r="B8" s="1" t="s">
        <v>25</v>
      </c>
      <c r="C8" s="1" t="s">
        <v>1087</v>
      </c>
      <c r="D8" s="1">
        <v>30</v>
      </c>
      <c r="F8" s="1">
        <v>24087.96</v>
      </c>
      <c r="G8" s="1" t="s">
        <v>235</v>
      </c>
      <c r="H8" s="1" t="s">
        <v>75</v>
      </c>
      <c r="J8" s="1" t="s">
        <v>1829</v>
      </c>
    </row>
    <row r="9" spans="1:10" ht="13.5">
      <c r="A9" s="50">
        <v>42527</v>
      </c>
      <c r="B9" s="1" t="s">
        <v>25</v>
      </c>
      <c r="C9" s="1" t="s">
        <v>1090</v>
      </c>
      <c r="D9" s="1">
        <v>40</v>
      </c>
      <c r="F9" s="1">
        <v>24257.96</v>
      </c>
      <c r="G9" s="1" t="s">
        <v>66</v>
      </c>
      <c r="H9" s="1" t="s">
        <v>453</v>
      </c>
      <c r="I9" s="1" t="s">
        <v>1691</v>
      </c>
      <c r="J9" s="1" t="s">
        <v>1831</v>
      </c>
    </row>
    <row r="10" spans="1:10" ht="13.5">
      <c r="A10" s="50">
        <v>42527</v>
      </c>
      <c r="B10" s="1" t="s">
        <v>25</v>
      </c>
      <c r="C10" s="1" t="s">
        <v>1088</v>
      </c>
      <c r="D10" s="1">
        <v>120</v>
      </c>
      <c r="F10" s="1">
        <v>24207.96</v>
      </c>
      <c r="G10" s="1" t="s">
        <v>66</v>
      </c>
      <c r="H10" s="1" t="s">
        <v>841</v>
      </c>
      <c r="I10" s="1" t="s">
        <v>1691</v>
      </c>
      <c r="J10" s="1" t="s">
        <v>1831</v>
      </c>
    </row>
    <row r="11" spans="1:8" ht="13.5">
      <c r="A11" s="50">
        <v>42528</v>
      </c>
      <c r="B11" s="1" t="s">
        <v>29</v>
      </c>
      <c r="C11" s="1" t="s">
        <v>1094</v>
      </c>
      <c r="D11" s="1">
        <v>-450</v>
      </c>
      <c r="F11" s="1">
        <v>23660.06</v>
      </c>
      <c r="G11" s="1" t="s">
        <v>861</v>
      </c>
      <c r="H11" s="1" t="s">
        <v>134</v>
      </c>
    </row>
    <row r="12" spans="1:8" ht="13.5">
      <c r="A12" s="50">
        <v>42528</v>
      </c>
      <c r="B12" s="1" t="s">
        <v>29</v>
      </c>
      <c r="C12" s="1" t="s">
        <v>1095</v>
      </c>
      <c r="D12" s="1">
        <v>-218</v>
      </c>
      <c r="F12" s="1">
        <v>23442.06</v>
      </c>
      <c r="G12" s="1" t="s">
        <v>77</v>
      </c>
      <c r="H12" s="1" t="s">
        <v>1093</v>
      </c>
    </row>
    <row r="13" spans="1:8" ht="13.5">
      <c r="A13" s="50">
        <v>42528</v>
      </c>
      <c r="B13" s="1" t="s">
        <v>29</v>
      </c>
      <c r="C13" s="1" t="s">
        <v>1091</v>
      </c>
      <c r="D13" s="1">
        <v>-157.9</v>
      </c>
      <c r="F13" s="1">
        <v>24110.06</v>
      </c>
      <c r="G13" s="1" t="s">
        <v>1092</v>
      </c>
      <c r="H13" s="1" t="s">
        <v>1093</v>
      </c>
    </row>
    <row r="14" spans="1:10" ht="13.5">
      <c r="A14" s="50">
        <v>42529</v>
      </c>
      <c r="B14" s="1" t="s">
        <v>29</v>
      </c>
      <c r="C14" s="1" t="s">
        <v>1099</v>
      </c>
      <c r="D14" s="1">
        <v>-504</v>
      </c>
      <c r="F14" s="1">
        <v>23115.06</v>
      </c>
      <c r="G14" s="1" t="s">
        <v>66</v>
      </c>
      <c r="H14" s="1" t="s">
        <v>94</v>
      </c>
      <c r="I14" s="1" t="s">
        <v>1841</v>
      </c>
      <c r="J14" s="1" t="s">
        <v>94</v>
      </c>
    </row>
    <row r="15" spans="1:10" ht="13.5">
      <c r="A15" s="50">
        <v>42529</v>
      </c>
      <c r="B15" s="1" t="s">
        <v>25</v>
      </c>
      <c r="C15" s="1" t="s">
        <v>1098</v>
      </c>
      <c r="D15" s="1">
        <v>24</v>
      </c>
      <c r="F15" s="1">
        <v>23619.06</v>
      </c>
      <c r="G15" s="1" t="s">
        <v>66</v>
      </c>
      <c r="H15" s="1" t="s">
        <v>727</v>
      </c>
      <c r="J15" s="1" t="s">
        <v>1827</v>
      </c>
    </row>
    <row r="16" spans="1:8" ht="13.5">
      <c r="A16" s="50">
        <v>42529</v>
      </c>
      <c r="B16" s="1" t="s">
        <v>25</v>
      </c>
      <c r="C16" s="1" t="s">
        <v>1096</v>
      </c>
      <c r="D16" s="1">
        <v>153</v>
      </c>
      <c r="F16" s="1">
        <v>23595.06</v>
      </c>
      <c r="G16" s="1" t="s">
        <v>77</v>
      </c>
      <c r="H16" s="1" t="s">
        <v>1097</v>
      </c>
    </row>
    <row r="17" spans="1:8" ht="13.5">
      <c r="A17" s="50">
        <v>42531</v>
      </c>
      <c r="B17" s="1" t="s">
        <v>29</v>
      </c>
      <c r="C17" s="1" t="s">
        <v>1100</v>
      </c>
      <c r="D17" s="1">
        <v>-50</v>
      </c>
      <c r="F17" s="1">
        <v>23065.06</v>
      </c>
      <c r="G17" s="1" t="s">
        <v>724</v>
      </c>
      <c r="H17" s="1" t="s">
        <v>1101</v>
      </c>
    </row>
    <row r="18" spans="1:8" ht="13.5">
      <c r="A18" s="50">
        <v>42534</v>
      </c>
      <c r="B18" s="1" t="s">
        <v>29</v>
      </c>
      <c r="C18" s="1" t="s">
        <v>1110</v>
      </c>
      <c r="D18" s="1">
        <v>-430.99</v>
      </c>
      <c r="F18" s="1">
        <v>23244.07</v>
      </c>
      <c r="G18" s="1" t="s">
        <v>1855</v>
      </c>
      <c r="H18" s="1" t="s">
        <v>1111</v>
      </c>
    </row>
    <row r="19" spans="1:10" ht="13.5">
      <c r="A19" s="50">
        <v>42534</v>
      </c>
      <c r="B19" s="1" t="s">
        <v>25</v>
      </c>
      <c r="C19" s="1" t="s">
        <v>1102</v>
      </c>
      <c r="D19" s="1">
        <v>10</v>
      </c>
      <c r="F19" s="1">
        <v>23075.06</v>
      </c>
      <c r="G19" s="1" t="s">
        <v>66</v>
      </c>
      <c r="H19" s="1" t="s">
        <v>750</v>
      </c>
      <c r="I19" s="1" t="s">
        <v>1691</v>
      </c>
      <c r="J19" s="1" t="s">
        <v>1831</v>
      </c>
    </row>
    <row r="20" spans="1:10" ht="13.5">
      <c r="A20" s="50">
        <v>42534</v>
      </c>
      <c r="B20" s="1" t="s">
        <v>68</v>
      </c>
      <c r="C20" s="1" t="s">
        <v>119</v>
      </c>
      <c r="D20" s="1">
        <v>10</v>
      </c>
      <c r="F20" s="1">
        <v>23675.06</v>
      </c>
      <c r="G20" s="1" t="s">
        <v>66</v>
      </c>
      <c r="H20" s="1" t="s">
        <v>739</v>
      </c>
      <c r="I20" s="1" t="s">
        <v>1691</v>
      </c>
      <c r="J20" s="1" t="s">
        <v>1831</v>
      </c>
    </row>
    <row r="21" spans="1:10" ht="13.5">
      <c r="A21" s="50">
        <v>42534</v>
      </c>
      <c r="B21" s="1" t="s">
        <v>62</v>
      </c>
      <c r="C21" s="1" t="s">
        <v>1104</v>
      </c>
      <c r="D21" s="1">
        <v>20</v>
      </c>
      <c r="F21" s="1">
        <v>23125.06</v>
      </c>
      <c r="G21" s="1" t="s">
        <v>66</v>
      </c>
      <c r="H21" s="1" t="s">
        <v>95</v>
      </c>
      <c r="I21" s="1" t="s">
        <v>1691</v>
      </c>
      <c r="J21" s="1" t="s">
        <v>1831</v>
      </c>
    </row>
    <row r="22" spans="1:10" ht="13.5">
      <c r="A22" s="50">
        <v>42534</v>
      </c>
      <c r="B22" s="1" t="s">
        <v>62</v>
      </c>
      <c r="C22" s="1" t="s">
        <v>1105</v>
      </c>
      <c r="D22" s="1">
        <v>20</v>
      </c>
      <c r="F22" s="1">
        <v>23145.06</v>
      </c>
      <c r="G22" s="1" t="s">
        <v>66</v>
      </c>
      <c r="H22" s="1" t="s">
        <v>96</v>
      </c>
      <c r="I22" s="1" t="s">
        <v>1691</v>
      </c>
      <c r="J22" s="1" t="s">
        <v>1831</v>
      </c>
    </row>
    <row r="23" spans="1:10" ht="13.5">
      <c r="A23" s="50">
        <v>42534</v>
      </c>
      <c r="B23" s="1" t="s">
        <v>62</v>
      </c>
      <c r="C23" s="1" t="s">
        <v>1106</v>
      </c>
      <c r="D23" s="1">
        <v>20</v>
      </c>
      <c r="F23" s="1">
        <v>23165.06</v>
      </c>
      <c r="G23" s="1" t="s">
        <v>66</v>
      </c>
      <c r="H23" s="1" t="s">
        <v>1107</v>
      </c>
      <c r="I23" s="1" t="s">
        <v>1691</v>
      </c>
      <c r="J23" s="1" t="s">
        <v>1831</v>
      </c>
    </row>
    <row r="24" spans="1:10" ht="13.5">
      <c r="A24" s="50">
        <v>42534</v>
      </c>
      <c r="B24" s="1" t="s">
        <v>25</v>
      </c>
      <c r="C24" s="1" t="s">
        <v>1103</v>
      </c>
      <c r="D24" s="1">
        <v>30</v>
      </c>
      <c r="F24" s="1">
        <v>23105.06</v>
      </c>
      <c r="G24" s="176" t="s">
        <v>235</v>
      </c>
      <c r="H24" s="1" t="s">
        <v>104</v>
      </c>
      <c r="J24" s="1" t="s">
        <v>1829</v>
      </c>
    </row>
    <row r="25" spans="1:8" ht="13.5">
      <c r="A25" s="50">
        <v>42534</v>
      </c>
      <c r="B25" s="1" t="s">
        <v>62</v>
      </c>
      <c r="C25" s="1" t="s">
        <v>1108</v>
      </c>
      <c r="D25" s="1">
        <v>500</v>
      </c>
      <c r="F25" s="1">
        <v>23665.06</v>
      </c>
      <c r="G25" s="1" t="s">
        <v>1015</v>
      </c>
      <c r="H25" s="1" t="s">
        <v>1109</v>
      </c>
    </row>
    <row r="26" spans="1:8" ht="13.5">
      <c r="A26" s="50">
        <v>42536</v>
      </c>
      <c r="B26" s="1" t="s">
        <v>29</v>
      </c>
      <c r="C26" s="1" t="s">
        <v>1114</v>
      </c>
      <c r="D26" s="1">
        <v>-1500</v>
      </c>
      <c r="F26" s="1">
        <v>21814.07</v>
      </c>
      <c r="G26" s="1" t="s">
        <v>1015</v>
      </c>
      <c r="H26" s="1" t="s">
        <v>1115</v>
      </c>
    </row>
    <row r="27" spans="1:8" ht="13.5">
      <c r="A27" s="50">
        <v>42536</v>
      </c>
      <c r="B27" s="1" t="s">
        <v>29</v>
      </c>
      <c r="C27" s="1" t="s">
        <v>1116</v>
      </c>
      <c r="D27" s="1">
        <v>-252</v>
      </c>
      <c r="F27" s="1">
        <v>21562.07</v>
      </c>
      <c r="G27" s="1" t="s">
        <v>235</v>
      </c>
      <c r="H27" s="1" t="s">
        <v>72</v>
      </c>
    </row>
    <row r="28" spans="1:8" ht="13.5">
      <c r="A28" s="50">
        <v>42536</v>
      </c>
      <c r="B28" s="1" t="s">
        <v>29</v>
      </c>
      <c r="C28" s="1" t="s">
        <v>1117</v>
      </c>
      <c r="D28" s="1">
        <v>-179</v>
      </c>
      <c r="F28" s="1">
        <v>21383.07</v>
      </c>
      <c r="G28" s="1" t="s">
        <v>77</v>
      </c>
      <c r="H28" s="1" t="s">
        <v>1118</v>
      </c>
    </row>
    <row r="29" spans="1:7" ht="13.5">
      <c r="A29" s="50">
        <v>42536</v>
      </c>
      <c r="B29" s="1" t="s">
        <v>25</v>
      </c>
      <c r="C29" s="1" t="s">
        <v>1113</v>
      </c>
      <c r="D29" s="1">
        <v>20</v>
      </c>
      <c r="F29" s="1">
        <v>23314.07</v>
      </c>
      <c r="G29" s="1" t="s">
        <v>82</v>
      </c>
    </row>
    <row r="30" spans="1:10" ht="13.5">
      <c r="A30" s="50">
        <v>42536</v>
      </c>
      <c r="B30" s="1" t="s">
        <v>25</v>
      </c>
      <c r="C30" s="1" t="s">
        <v>1112</v>
      </c>
      <c r="D30" s="1">
        <v>50</v>
      </c>
      <c r="F30" s="1">
        <v>23294.07</v>
      </c>
      <c r="G30" s="1" t="s">
        <v>66</v>
      </c>
      <c r="H30" s="1" t="s">
        <v>770</v>
      </c>
      <c r="I30" s="1" t="s">
        <v>1691</v>
      </c>
      <c r="J30" s="1" t="s">
        <v>1831</v>
      </c>
    </row>
    <row r="31" spans="1:7" ht="13.5">
      <c r="A31" s="50">
        <v>42537</v>
      </c>
      <c r="B31" s="1" t="s">
        <v>28</v>
      </c>
      <c r="C31" s="1" t="s">
        <v>65</v>
      </c>
      <c r="D31" s="1">
        <v>-102.92</v>
      </c>
      <c r="F31" s="1">
        <v>21290.15</v>
      </c>
      <c r="G31" s="1" t="s">
        <v>85</v>
      </c>
    </row>
    <row r="32" spans="1:8" ht="13.5">
      <c r="A32" s="50">
        <v>42537</v>
      </c>
      <c r="B32" s="1" t="s">
        <v>29</v>
      </c>
      <c r="C32" s="1" t="s">
        <v>1122</v>
      </c>
      <c r="D32" s="1">
        <v>-60</v>
      </c>
      <c r="F32" s="1">
        <v>21393.07</v>
      </c>
      <c r="G32" s="1" t="s">
        <v>1685</v>
      </c>
      <c r="H32" s="1" t="s">
        <v>1158</v>
      </c>
    </row>
    <row r="33" spans="1:10" ht="13.5">
      <c r="A33" s="50">
        <v>42537</v>
      </c>
      <c r="B33" s="1" t="s">
        <v>25</v>
      </c>
      <c r="C33" s="1" t="s">
        <v>1121</v>
      </c>
      <c r="D33" s="1">
        <v>70</v>
      </c>
      <c r="F33" s="1">
        <v>21453.07</v>
      </c>
      <c r="G33" s="1" t="s">
        <v>66</v>
      </c>
      <c r="H33" s="1" t="s">
        <v>750</v>
      </c>
      <c r="I33" s="1" t="s">
        <v>1691</v>
      </c>
      <c r="J33" s="1" t="s">
        <v>1831</v>
      </c>
    </row>
    <row r="34" spans="1:7" ht="13.5">
      <c r="A34" s="50">
        <v>42538</v>
      </c>
      <c r="B34" s="1" t="s">
        <v>28</v>
      </c>
      <c r="C34" s="1" t="s">
        <v>1125</v>
      </c>
      <c r="D34" s="1">
        <v>-43.11</v>
      </c>
      <c r="F34" s="1">
        <v>21607.04</v>
      </c>
      <c r="G34" s="1" t="s">
        <v>86</v>
      </c>
    </row>
    <row r="35" spans="1:10" ht="13.5">
      <c r="A35" s="50">
        <v>42538</v>
      </c>
      <c r="B35" s="1" t="s">
        <v>25</v>
      </c>
      <c r="C35" s="65" t="s">
        <v>1123</v>
      </c>
      <c r="D35" s="1">
        <v>260</v>
      </c>
      <c r="F35" s="1">
        <v>21650.15</v>
      </c>
      <c r="G35" s="1" t="s">
        <v>66</v>
      </c>
      <c r="H35" s="1" t="s">
        <v>1124</v>
      </c>
      <c r="I35" s="1" t="s">
        <v>1691</v>
      </c>
      <c r="J35" s="1" t="s">
        <v>1831</v>
      </c>
    </row>
    <row r="36" spans="1:10" ht="13.5">
      <c r="A36" s="50">
        <v>42538</v>
      </c>
      <c r="B36" s="1" t="s">
        <v>25</v>
      </c>
      <c r="C36" s="65" t="s">
        <v>1123</v>
      </c>
      <c r="E36" s="1">
        <v>100</v>
      </c>
      <c r="F36" s="1">
        <v>21650.15</v>
      </c>
      <c r="G36" s="1" t="s">
        <v>66</v>
      </c>
      <c r="H36" s="1" t="s">
        <v>1124</v>
      </c>
      <c r="I36" s="1" t="s">
        <v>1691</v>
      </c>
      <c r="J36" s="1" t="s">
        <v>1831</v>
      </c>
    </row>
    <row r="37" spans="1:8" ht="13.5">
      <c r="A37" s="50">
        <v>42541</v>
      </c>
      <c r="B37" s="1" t="s">
        <v>29</v>
      </c>
      <c r="C37" s="1" t="s">
        <v>1128</v>
      </c>
      <c r="D37" s="1">
        <v>-200</v>
      </c>
      <c r="F37" s="1">
        <v>21437.04</v>
      </c>
      <c r="G37" s="1" t="s">
        <v>77</v>
      </c>
      <c r="H37" s="1" t="s">
        <v>1159</v>
      </c>
    </row>
    <row r="38" spans="1:8" ht="13.5">
      <c r="A38" s="50">
        <v>42541</v>
      </c>
      <c r="B38" s="1" t="s">
        <v>29</v>
      </c>
      <c r="C38" s="1" t="s">
        <v>1129</v>
      </c>
      <c r="D38" s="1">
        <v>-100</v>
      </c>
      <c r="F38" s="1">
        <v>21337.04</v>
      </c>
      <c r="G38" s="1" t="s">
        <v>1092</v>
      </c>
      <c r="H38" s="1" t="s">
        <v>1159</v>
      </c>
    </row>
    <row r="39" spans="1:10" ht="13.5">
      <c r="A39" s="50">
        <v>42541</v>
      </c>
      <c r="B39" s="1" t="s">
        <v>25</v>
      </c>
      <c r="C39" s="1" t="s">
        <v>1126</v>
      </c>
      <c r="D39" s="1">
        <v>10</v>
      </c>
      <c r="F39" s="1">
        <v>21617.04</v>
      </c>
      <c r="G39" s="1" t="s">
        <v>66</v>
      </c>
      <c r="H39" s="1" t="s">
        <v>750</v>
      </c>
      <c r="I39" s="1" t="s">
        <v>1691</v>
      </c>
      <c r="J39" s="1" t="s">
        <v>1831</v>
      </c>
    </row>
    <row r="40" spans="1:10" ht="13.5">
      <c r="A40" s="50">
        <v>42541</v>
      </c>
      <c r="B40" s="1" t="s">
        <v>25</v>
      </c>
      <c r="C40" s="1" t="s">
        <v>1127</v>
      </c>
      <c r="D40" s="1">
        <v>20</v>
      </c>
      <c r="F40" s="1">
        <v>21637.04</v>
      </c>
      <c r="G40" s="1" t="s">
        <v>66</v>
      </c>
      <c r="H40" s="1" t="s">
        <v>440</v>
      </c>
      <c r="I40" s="1" t="s">
        <v>1691</v>
      </c>
      <c r="J40" s="1" t="s">
        <v>1831</v>
      </c>
    </row>
    <row r="41" spans="1:10" ht="13.5">
      <c r="A41" s="50">
        <v>42542</v>
      </c>
      <c r="B41" s="1" t="s">
        <v>25</v>
      </c>
      <c r="C41" s="1" t="s">
        <v>1130</v>
      </c>
      <c r="D41" s="1">
        <v>24</v>
      </c>
      <c r="F41" s="1">
        <v>21361.04</v>
      </c>
      <c r="G41" s="1" t="s">
        <v>235</v>
      </c>
      <c r="H41" s="1" t="s">
        <v>90</v>
      </c>
      <c r="J41" s="1" t="s">
        <v>1829</v>
      </c>
    </row>
    <row r="42" spans="1:10" ht="13.5">
      <c r="A42" s="50">
        <v>42542</v>
      </c>
      <c r="B42" s="1" t="s">
        <v>25</v>
      </c>
      <c r="C42" s="1" t="s">
        <v>1131</v>
      </c>
      <c r="D42" s="1">
        <v>30</v>
      </c>
      <c r="F42" s="1">
        <v>21391.04</v>
      </c>
      <c r="G42" s="1" t="s">
        <v>235</v>
      </c>
      <c r="H42" s="1" t="s">
        <v>89</v>
      </c>
      <c r="J42" s="1" t="s">
        <v>1829</v>
      </c>
    </row>
    <row r="43" spans="1:8" ht="13.5">
      <c r="A43" s="50">
        <v>42543</v>
      </c>
      <c r="B43" s="1" t="s">
        <v>29</v>
      </c>
      <c r="C43" s="1" t="s">
        <v>1133</v>
      </c>
      <c r="D43" s="1">
        <v>-133.4</v>
      </c>
      <c r="F43" s="1">
        <v>21269.64</v>
      </c>
      <c r="G43" s="1" t="s">
        <v>77</v>
      </c>
      <c r="H43" s="1" t="s">
        <v>1160</v>
      </c>
    </row>
    <row r="44" spans="1:8" ht="13.5">
      <c r="A44" s="50">
        <v>42543</v>
      </c>
      <c r="B44" s="1" t="s">
        <v>29</v>
      </c>
      <c r="C44" s="1" t="s">
        <v>1134</v>
      </c>
      <c r="D44" s="1">
        <v>-21.9</v>
      </c>
      <c r="F44" s="1">
        <v>21247.74</v>
      </c>
      <c r="G44" s="1" t="s">
        <v>724</v>
      </c>
      <c r="H44" s="1" t="s">
        <v>1161</v>
      </c>
    </row>
    <row r="45" spans="1:8" ht="13.5">
      <c r="A45" s="50">
        <v>42543</v>
      </c>
      <c r="B45" s="1" t="s">
        <v>29</v>
      </c>
      <c r="C45" s="1" t="s">
        <v>1135</v>
      </c>
      <c r="D45" s="1">
        <v>-12.47</v>
      </c>
      <c r="F45" s="1">
        <v>21235.27</v>
      </c>
      <c r="G45" s="1" t="s">
        <v>724</v>
      </c>
      <c r="H45" s="1" t="s">
        <v>1162</v>
      </c>
    </row>
    <row r="46" spans="1:7" ht="13.5">
      <c r="A46" s="50">
        <v>42543</v>
      </c>
      <c r="B46" s="1" t="s">
        <v>25</v>
      </c>
      <c r="C46" s="1" t="s">
        <v>1132</v>
      </c>
      <c r="D46" s="1">
        <v>12</v>
      </c>
      <c r="F46" s="1">
        <v>21403.04</v>
      </c>
      <c r="G46" s="1" t="s">
        <v>82</v>
      </c>
    </row>
    <row r="47" spans="1:10" ht="13.5">
      <c r="A47" s="50">
        <v>42544</v>
      </c>
      <c r="B47" s="1" t="s">
        <v>25</v>
      </c>
      <c r="C47" s="1" t="s">
        <v>1136</v>
      </c>
      <c r="D47" s="1">
        <v>24</v>
      </c>
      <c r="F47" s="1">
        <v>21259.27</v>
      </c>
      <c r="G47" s="1" t="s">
        <v>66</v>
      </c>
      <c r="H47" s="1" t="s">
        <v>727</v>
      </c>
      <c r="J47" s="1" t="s">
        <v>1827</v>
      </c>
    </row>
    <row r="48" spans="1:8" ht="13.5">
      <c r="A48" s="50">
        <v>42545</v>
      </c>
      <c r="B48" s="1" t="s">
        <v>25</v>
      </c>
      <c r="C48" s="1" t="s">
        <v>1137</v>
      </c>
      <c r="D48" s="1">
        <v>24</v>
      </c>
      <c r="F48" s="1">
        <v>21283.27</v>
      </c>
      <c r="G48" s="1" t="s">
        <v>66</v>
      </c>
      <c r="H48" s="1" t="s">
        <v>109</v>
      </c>
    </row>
    <row r="49" spans="1:8" ht="13.5">
      <c r="A49" s="50">
        <v>42548</v>
      </c>
      <c r="B49" s="1" t="s">
        <v>29</v>
      </c>
      <c r="C49" s="1" t="s">
        <v>1145</v>
      </c>
      <c r="D49" s="1">
        <v>-100</v>
      </c>
      <c r="F49" s="1">
        <v>21339.27</v>
      </c>
      <c r="G49" s="1" t="s">
        <v>1045</v>
      </c>
      <c r="H49" s="1" t="s">
        <v>1163</v>
      </c>
    </row>
    <row r="50" spans="1:10" ht="13.5">
      <c r="A50" s="50">
        <v>42548</v>
      </c>
      <c r="B50" s="1" t="s">
        <v>68</v>
      </c>
      <c r="C50" s="1" t="s">
        <v>119</v>
      </c>
      <c r="D50" s="1">
        <v>10</v>
      </c>
      <c r="F50" s="1">
        <v>21439.27</v>
      </c>
      <c r="G50" s="1" t="s">
        <v>66</v>
      </c>
      <c r="H50" s="1" t="s">
        <v>739</v>
      </c>
      <c r="I50" s="1" t="s">
        <v>1691</v>
      </c>
      <c r="J50" s="1" t="s">
        <v>1831</v>
      </c>
    </row>
    <row r="51" spans="1:10" ht="13.5">
      <c r="A51" s="50">
        <v>42548</v>
      </c>
      <c r="B51" s="1" t="s">
        <v>25</v>
      </c>
      <c r="C51" s="1" t="s">
        <v>1138</v>
      </c>
      <c r="D51" s="1">
        <v>18</v>
      </c>
      <c r="F51" s="1">
        <v>21301.27</v>
      </c>
      <c r="G51" s="1" t="s">
        <v>66</v>
      </c>
      <c r="H51" s="1" t="s">
        <v>727</v>
      </c>
      <c r="J51" s="1" t="s">
        <v>1827</v>
      </c>
    </row>
    <row r="52" spans="1:10" ht="13.5">
      <c r="A52" s="50">
        <v>42548</v>
      </c>
      <c r="B52" s="1" t="s">
        <v>25</v>
      </c>
      <c r="C52" s="1" t="s">
        <v>1140</v>
      </c>
      <c r="D52" s="1">
        <v>18</v>
      </c>
      <c r="F52" s="1">
        <v>21343.27</v>
      </c>
      <c r="G52" s="1" t="s">
        <v>235</v>
      </c>
      <c r="H52" s="1" t="s">
        <v>93</v>
      </c>
      <c r="J52" s="1" t="s">
        <v>1829</v>
      </c>
    </row>
    <row r="53" spans="1:10" ht="13.5">
      <c r="A53" s="50">
        <v>42548</v>
      </c>
      <c r="B53" s="1" t="s">
        <v>25</v>
      </c>
      <c r="C53" s="1" t="s">
        <v>1143</v>
      </c>
      <c r="D53" s="1">
        <v>18</v>
      </c>
      <c r="F53" s="1">
        <v>21411.27</v>
      </c>
      <c r="G53" s="1" t="s">
        <v>66</v>
      </c>
      <c r="H53" s="1" t="s">
        <v>839</v>
      </c>
      <c r="J53" s="1" t="s">
        <v>1827</v>
      </c>
    </row>
    <row r="54" spans="1:10" ht="13.5">
      <c r="A54" s="50">
        <v>42548</v>
      </c>
      <c r="B54" s="1" t="s">
        <v>25</v>
      </c>
      <c r="C54" s="1" t="s">
        <v>1144</v>
      </c>
      <c r="D54" s="1">
        <v>18</v>
      </c>
      <c r="F54" s="1">
        <v>21429.27</v>
      </c>
      <c r="G54" s="1" t="s">
        <v>66</v>
      </c>
      <c r="H54" s="1" t="s">
        <v>839</v>
      </c>
      <c r="J54" s="1" t="s">
        <v>1827</v>
      </c>
    </row>
    <row r="55" spans="1:10" ht="13.5">
      <c r="A55" s="50">
        <v>42548</v>
      </c>
      <c r="B55" s="1" t="s">
        <v>25</v>
      </c>
      <c r="C55" s="1" t="s">
        <v>1139</v>
      </c>
      <c r="D55" s="1">
        <v>24</v>
      </c>
      <c r="F55" s="1">
        <v>21325.27</v>
      </c>
      <c r="G55" s="1" t="s">
        <v>235</v>
      </c>
      <c r="H55" s="1" t="s">
        <v>112</v>
      </c>
      <c r="J55" s="1" t="s">
        <v>1829</v>
      </c>
    </row>
    <row r="56" spans="1:8" ht="13.5">
      <c r="A56" s="50">
        <v>42548</v>
      </c>
      <c r="B56" s="1" t="s">
        <v>25</v>
      </c>
      <c r="C56" s="1" t="s">
        <v>1141</v>
      </c>
      <c r="D56" s="1">
        <v>50</v>
      </c>
      <c r="F56" s="1">
        <v>21393.27</v>
      </c>
      <c r="G56" s="1" t="s">
        <v>77</v>
      </c>
      <c r="H56" s="1" t="s">
        <v>1142</v>
      </c>
    </row>
    <row r="57" spans="1:7" ht="13.5">
      <c r="A57" s="50">
        <v>42549</v>
      </c>
      <c r="B57" s="1" t="s">
        <v>25</v>
      </c>
      <c r="C57" s="1" t="s">
        <v>1147</v>
      </c>
      <c r="D57" s="1">
        <v>12</v>
      </c>
      <c r="F57" s="1">
        <v>21391.27</v>
      </c>
      <c r="G57" s="1" t="s">
        <v>82</v>
      </c>
    </row>
    <row r="58" spans="1:7" ht="13.5">
      <c r="A58" s="50">
        <v>42549</v>
      </c>
      <c r="B58" s="1" t="s">
        <v>25</v>
      </c>
      <c r="C58" s="1" t="s">
        <v>113</v>
      </c>
      <c r="D58" s="1">
        <v>12</v>
      </c>
      <c r="F58" s="1">
        <v>21473.27</v>
      </c>
      <c r="G58" s="1" t="s">
        <v>82</v>
      </c>
    </row>
    <row r="59" spans="1:10" ht="13.5">
      <c r="A59" s="50">
        <v>42549</v>
      </c>
      <c r="B59" s="1" t="s">
        <v>25</v>
      </c>
      <c r="C59" s="1" t="s">
        <v>1146</v>
      </c>
      <c r="D59" s="1">
        <v>40</v>
      </c>
      <c r="F59" s="1">
        <v>21379.27</v>
      </c>
      <c r="G59" s="1" t="s">
        <v>66</v>
      </c>
      <c r="H59" s="1" t="s">
        <v>965</v>
      </c>
      <c r="J59" s="1" t="s">
        <v>1827</v>
      </c>
    </row>
    <row r="60" spans="1:10" ht="13.5">
      <c r="A60" s="50">
        <v>42549</v>
      </c>
      <c r="B60" s="1" t="s">
        <v>25</v>
      </c>
      <c r="C60" s="1" t="s">
        <v>1148</v>
      </c>
      <c r="D60" s="1">
        <v>70</v>
      </c>
      <c r="F60" s="1">
        <v>21461.27</v>
      </c>
      <c r="G60" s="1" t="s">
        <v>66</v>
      </c>
      <c r="H60" s="1" t="s">
        <v>1032</v>
      </c>
      <c r="I60" s="1" t="s">
        <v>1691</v>
      </c>
      <c r="J60" s="1" t="s">
        <v>1831</v>
      </c>
    </row>
    <row r="61" spans="1:8" ht="13.5">
      <c r="A61" s="50">
        <v>42550</v>
      </c>
      <c r="B61" s="1" t="s">
        <v>29</v>
      </c>
      <c r="C61" s="1" t="s">
        <v>1152</v>
      </c>
      <c r="D61" s="1">
        <v>-60</v>
      </c>
      <c r="F61" s="1">
        <v>21563.27</v>
      </c>
      <c r="G61" s="1" t="s">
        <v>1685</v>
      </c>
      <c r="H61" s="1" t="s">
        <v>1059</v>
      </c>
    </row>
    <row r="62" spans="1:10" ht="13.5">
      <c r="A62" s="50">
        <v>42550</v>
      </c>
      <c r="B62" s="1" t="s">
        <v>25</v>
      </c>
      <c r="C62" s="1" t="s">
        <v>1151</v>
      </c>
      <c r="D62" s="1">
        <v>40</v>
      </c>
      <c r="F62" s="1">
        <v>21623.27</v>
      </c>
      <c r="G62" s="1" t="s">
        <v>66</v>
      </c>
      <c r="H62" s="1" t="s">
        <v>76</v>
      </c>
      <c r="I62" s="1" t="s">
        <v>1691</v>
      </c>
      <c r="J62" s="1" t="s">
        <v>1831</v>
      </c>
    </row>
    <row r="63" spans="1:8" ht="13.5">
      <c r="A63" s="50">
        <v>42550</v>
      </c>
      <c r="B63" s="1" t="s">
        <v>25</v>
      </c>
      <c r="C63" s="1" t="s">
        <v>1149</v>
      </c>
      <c r="D63" s="1">
        <v>110</v>
      </c>
      <c r="F63" s="1">
        <v>21583.27</v>
      </c>
      <c r="G63" s="1" t="s">
        <v>130</v>
      </c>
      <c r="H63" s="1" t="s">
        <v>1150</v>
      </c>
    </row>
    <row r="64" spans="1:8" ht="13.5">
      <c r="A64" s="50">
        <v>42551</v>
      </c>
      <c r="B64" s="1" t="s">
        <v>25</v>
      </c>
      <c r="C64" s="1" t="s">
        <v>1153</v>
      </c>
      <c r="D64" s="1">
        <v>200</v>
      </c>
      <c r="F64" s="1">
        <v>21763.27</v>
      </c>
      <c r="G64" s="1" t="s">
        <v>77</v>
      </c>
      <c r="H64" s="1" t="s">
        <v>1154</v>
      </c>
    </row>
    <row r="70" spans="3:4" ht="13.5">
      <c r="C70" s="1" t="s">
        <v>137</v>
      </c>
      <c r="D70" s="1">
        <f>SUMIF(D2:D68,"&gt;0")</f>
        <v>2335</v>
      </c>
    </row>
    <row r="71" spans="3:4" ht="13.5">
      <c r="C71" s="1" t="s">
        <v>138</v>
      </c>
      <c r="D71" s="1">
        <f>SUMIF(D2:D68,"&lt;0")</f>
        <v>-4721.19</v>
      </c>
    </row>
    <row r="73" spans="3:4" ht="13.5">
      <c r="C73" s="1" t="s">
        <v>142</v>
      </c>
      <c r="D73" s="1">
        <f>D70+D71</f>
        <v>-2386.1899999999996</v>
      </c>
    </row>
  </sheetData>
  <sheetProtection/>
  <autoFilter ref="A1:J64"/>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72"/>
  <sheetViews>
    <sheetView workbookViewId="0" topLeftCell="D1">
      <pane ySplit="1" topLeftCell="BM50" activePane="bottomLeft" state="frozen"/>
      <selection pane="topLeft" activeCell="A1" sqref="A1"/>
      <selection pane="bottomLeft" activeCell="F17" sqref="F17"/>
    </sheetView>
  </sheetViews>
  <sheetFormatPr defaultColWidth="10.7109375" defaultRowHeight="15"/>
  <cols>
    <col min="1" max="1" width="8.7109375" style="1" bestFit="1" customWidth="1"/>
    <col min="2" max="2" width="5.00390625" style="1" bestFit="1" customWidth="1"/>
    <col min="3" max="3" width="61.7109375" style="1" customWidth="1"/>
    <col min="4" max="4" width="10.7109375" style="1" customWidth="1"/>
    <col min="5" max="5" width="12.140625" style="1" customWidth="1"/>
    <col min="6" max="6" width="17.00390625" style="1" bestFit="1" customWidth="1"/>
    <col min="7" max="7" width="17.28125" style="1" bestFit="1" customWidth="1"/>
    <col min="8" max="8" width="12.7109375" style="1" customWidth="1"/>
    <col min="9" max="9" width="10.7109375" style="1" customWidth="1"/>
    <col min="10" max="10" width="14.421875" style="1" bestFit="1" customWidth="1"/>
    <col min="11"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7" ht="13.5">
      <c r="A2" s="50">
        <v>42552</v>
      </c>
      <c r="B2" s="1" t="s">
        <v>25</v>
      </c>
      <c r="C2" s="1" t="s">
        <v>1155</v>
      </c>
      <c r="D2" s="1">
        <v>12</v>
      </c>
      <c r="F2" s="1">
        <v>21775.27</v>
      </c>
      <c r="G2" s="1" t="s">
        <v>82</v>
      </c>
    </row>
    <row r="3" spans="1:10" ht="13.5">
      <c r="A3" s="50">
        <v>42552</v>
      </c>
      <c r="B3" s="1" t="s">
        <v>25</v>
      </c>
      <c r="C3" s="1" t="s">
        <v>1156</v>
      </c>
      <c r="D3" s="1">
        <v>30</v>
      </c>
      <c r="F3" s="1">
        <v>21805.27</v>
      </c>
      <c r="G3" s="1" t="s">
        <v>66</v>
      </c>
      <c r="H3" s="1" t="s">
        <v>103</v>
      </c>
      <c r="I3" s="1" t="s">
        <v>1691</v>
      </c>
      <c r="J3" s="1" t="s">
        <v>1831</v>
      </c>
    </row>
    <row r="4" spans="1:10" ht="13.5">
      <c r="A4" s="50">
        <v>42552</v>
      </c>
      <c r="B4" s="1" t="s">
        <v>33</v>
      </c>
      <c r="C4" s="1" t="s">
        <v>1157</v>
      </c>
      <c r="D4" s="1">
        <v>150</v>
      </c>
      <c r="F4" s="1">
        <v>21955.27</v>
      </c>
      <c r="G4" s="1" t="s">
        <v>66</v>
      </c>
      <c r="H4" s="1" t="s">
        <v>97</v>
      </c>
      <c r="I4" s="1" t="s">
        <v>1691</v>
      </c>
      <c r="J4" s="1" t="s">
        <v>1831</v>
      </c>
    </row>
    <row r="5" spans="1:7" ht="15">
      <c r="A5" s="63">
        <v>42555</v>
      </c>
      <c r="B5" s="64" t="s">
        <v>28</v>
      </c>
      <c r="C5" s="64" t="s">
        <v>133</v>
      </c>
      <c r="D5" s="64">
        <v>-243</v>
      </c>
      <c r="F5" s="64">
        <v>21876.27</v>
      </c>
      <c r="G5" s="1" t="s">
        <v>99</v>
      </c>
    </row>
    <row r="6" spans="1:10" ht="15">
      <c r="A6" s="63">
        <v>42555</v>
      </c>
      <c r="B6" s="64" t="s">
        <v>25</v>
      </c>
      <c r="C6" s="64" t="s">
        <v>1220</v>
      </c>
      <c r="D6" s="64">
        <v>10</v>
      </c>
      <c r="F6" s="64">
        <v>22109.27</v>
      </c>
      <c r="G6" s="1" t="s">
        <v>66</v>
      </c>
      <c r="H6" s="1" t="s">
        <v>750</v>
      </c>
      <c r="I6" s="1" t="s">
        <v>1691</v>
      </c>
      <c r="J6" s="1" t="s">
        <v>1831</v>
      </c>
    </row>
    <row r="7" spans="1:10" ht="15">
      <c r="A7" s="63">
        <v>42555</v>
      </c>
      <c r="B7" s="64" t="s">
        <v>68</v>
      </c>
      <c r="C7" s="64" t="s">
        <v>119</v>
      </c>
      <c r="D7" s="64">
        <v>10</v>
      </c>
      <c r="F7" s="64">
        <v>22119.27</v>
      </c>
      <c r="G7" s="1" t="s">
        <v>66</v>
      </c>
      <c r="H7" s="1" t="s">
        <v>739</v>
      </c>
      <c r="I7" s="1" t="s">
        <v>1691</v>
      </c>
      <c r="J7" s="1" t="s">
        <v>1831</v>
      </c>
    </row>
    <row r="8" spans="1:10" ht="15">
      <c r="A8" s="63">
        <v>42555</v>
      </c>
      <c r="B8" s="64" t="s">
        <v>25</v>
      </c>
      <c r="C8" s="64" t="s">
        <v>1219</v>
      </c>
      <c r="D8" s="64">
        <v>24</v>
      </c>
      <c r="F8" s="64">
        <v>22099.27</v>
      </c>
      <c r="G8" s="1" t="s">
        <v>235</v>
      </c>
      <c r="H8" s="1" t="s">
        <v>810</v>
      </c>
      <c r="J8" s="1" t="s">
        <v>1829</v>
      </c>
    </row>
    <row r="9" spans="1:10" ht="15">
      <c r="A9" s="63">
        <v>42555</v>
      </c>
      <c r="B9" s="64" t="s">
        <v>25</v>
      </c>
      <c r="C9" s="64" t="s">
        <v>1218</v>
      </c>
      <c r="D9" s="64">
        <v>120</v>
      </c>
      <c r="F9" s="64">
        <v>22075.27</v>
      </c>
      <c r="G9" s="1" t="s">
        <v>66</v>
      </c>
      <c r="H9" s="1" t="s">
        <v>841</v>
      </c>
      <c r="I9" s="1" t="s">
        <v>1691</v>
      </c>
      <c r="J9" s="1" t="s">
        <v>1831</v>
      </c>
    </row>
    <row r="10" spans="1:10" ht="15">
      <c r="A10" s="63">
        <v>42556</v>
      </c>
      <c r="B10" s="64" t="s">
        <v>25</v>
      </c>
      <c r="C10" s="64" t="s">
        <v>1221</v>
      </c>
      <c r="D10" s="64">
        <v>40</v>
      </c>
      <c r="F10" s="64">
        <v>21916.27</v>
      </c>
      <c r="G10" s="1" t="s">
        <v>66</v>
      </c>
      <c r="H10" s="1" t="s">
        <v>453</v>
      </c>
      <c r="I10" s="1" t="s">
        <v>1691</v>
      </c>
      <c r="J10" s="1" t="s">
        <v>1831</v>
      </c>
    </row>
    <row r="11" spans="1:8" ht="15">
      <c r="A11" s="63">
        <v>42558</v>
      </c>
      <c r="B11" s="64" t="s">
        <v>29</v>
      </c>
      <c r="C11" s="64" t="s">
        <v>1224</v>
      </c>
      <c r="D11" s="64">
        <v>-480</v>
      </c>
      <c r="F11" s="64">
        <v>21491.27</v>
      </c>
      <c r="G11" s="1" t="s">
        <v>861</v>
      </c>
      <c r="H11" s="1" t="s">
        <v>1225</v>
      </c>
    </row>
    <row r="12" spans="1:10" ht="15">
      <c r="A12" s="63">
        <v>42558</v>
      </c>
      <c r="B12" s="64" t="s">
        <v>25</v>
      </c>
      <c r="C12" s="189" t="s">
        <v>1856</v>
      </c>
      <c r="D12" s="64">
        <v>18</v>
      </c>
      <c r="F12" s="64">
        <v>21971.27</v>
      </c>
      <c r="G12" s="1" t="s">
        <v>66</v>
      </c>
      <c r="H12" s="1" t="s">
        <v>1223</v>
      </c>
      <c r="J12" s="1" t="s">
        <v>1827</v>
      </c>
    </row>
    <row r="13" spans="1:10" ht="15">
      <c r="A13" s="63">
        <v>42558</v>
      </c>
      <c r="B13" s="64" t="s">
        <v>25</v>
      </c>
      <c r="C13" s="189" t="s">
        <v>1856</v>
      </c>
      <c r="D13" s="64"/>
      <c r="E13" s="1">
        <v>37</v>
      </c>
      <c r="F13" s="64">
        <v>21971.27</v>
      </c>
      <c r="G13" s="1" t="s">
        <v>66</v>
      </c>
      <c r="H13" s="1" t="s">
        <v>1223</v>
      </c>
      <c r="J13" s="1" t="s">
        <v>1827</v>
      </c>
    </row>
    <row r="14" spans="1:10" ht="15">
      <c r="A14" s="63">
        <v>42559</v>
      </c>
      <c r="B14" s="64" t="s">
        <v>25</v>
      </c>
      <c r="C14" s="64" t="s">
        <v>1226</v>
      </c>
      <c r="D14" s="64">
        <v>10</v>
      </c>
      <c r="F14" s="64">
        <v>21501.27</v>
      </c>
      <c r="G14" s="1" t="s">
        <v>66</v>
      </c>
      <c r="H14" s="1" t="s">
        <v>717</v>
      </c>
      <c r="J14" s="1" t="s">
        <v>1823</v>
      </c>
    </row>
    <row r="15" spans="1:10" ht="15">
      <c r="A15" s="63">
        <v>42559</v>
      </c>
      <c r="B15" s="64" t="s">
        <v>25</v>
      </c>
      <c r="C15" s="64" t="s">
        <v>1228</v>
      </c>
      <c r="D15" s="64">
        <v>18</v>
      </c>
      <c r="F15" s="64">
        <v>21687.27</v>
      </c>
      <c r="G15" s="1" t="s">
        <v>235</v>
      </c>
      <c r="H15" s="1" t="s">
        <v>104</v>
      </c>
      <c r="J15" s="1" t="s">
        <v>1829</v>
      </c>
    </row>
    <row r="16" spans="1:10" ht="15">
      <c r="A16" s="63">
        <v>42559</v>
      </c>
      <c r="B16" s="64" t="s">
        <v>25</v>
      </c>
      <c r="C16" s="64" t="s">
        <v>1229</v>
      </c>
      <c r="D16" s="64">
        <v>30</v>
      </c>
      <c r="F16" s="64">
        <v>21717.27</v>
      </c>
      <c r="G16" s="1" t="s">
        <v>66</v>
      </c>
      <c r="H16" s="1" t="s">
        <v>711</v>
      </c>
      <c r="I16" s="1" t="s">
        <v>1691</v>
      </c>
      <c r="J16" s="1" t="s">
        <v>1831</v>
      </c>
    </row>
    <row r="17" spans="1:10" ht="15">
      <c r="A17" s="63">
        <v>42559</v>
      </c>
      <c r="B17" s="64" t="s">
        <v>25</v>
      </c>
      <c r="C17" s="64" t="s">
        <v>1231</v>
      </c>
      <c r="D17" s="64">
        <v>40</v>
      </c>
      <c r="F17" s="64">
        <v>21853.27</v>
      </c>
      <c r="G17" s="1" t="s">
        <v>66</v>
      </c>
      <c r="H17" s="1" t="s">
        <v>711</v>
      </c>
      <c r="I17" s="1" t="s">
        <v>1691</v>
      </c>
      <c r="J17" s="1" t="s">
        <v>1831</v>
      </c>
    </row>
    <row r="18" spans="1:10" ht="15">
      <c r="A18" s="63">
        <v>42559</v>
      </c>
      <c r="B18" s="64" t="s">
        <v>25</v>
      </c>
      <c r="C18" s="64" t="s">
        <v>1230</v>
      </c>
      <c r="D18" s="64">
        <v>96</v>
      </c>
      <c r="F18" s="64">
        <v>21813.27</v>
      </c>
      <c r="G18" s="1" t="s">
        <v>66</v>
      </c>
      <c r="H18" s="1" t="s">
        <v>992</v>
      </c>
      <c r="I18" s="1" t="s">
        <v>1691</v>
      </c>
      <c r="J18" s="1" t="s">
        <v>1831</v>
      </c>
    </row>
    <row r="19" spans="1:10" ht="15">
      <c r="A19" s="63">
        <v>42559</v>
      </c>
      <c r="B19" s="64" t="s">
        <v>25</v>
      </c>
      <c r="C19" s="64" t="s">
        <v>1227</v>
      </c>
      <c r="D19" s="64">
        <v>168</v>
      </c>
      <c r="F19" s="64">
        <v>21669.27</v>
      </c>
      <c r="G19" s="1" t="s">
        <v>66</v>
      </c>
      <c r="H19" s="1" t="s">
        <v>992</v>
      </c>
      <c r="I19" s="1" t="s">
        <v>1691</v>
      </c>
      <c r="J19" s="1" t="s">
        <v>1831</v>
      </c>
    </row>
    <row r="20" spans="1:8" ht="13.5">
      <c r="A20" s="50">
        <v>42562</v>
      </c>
      <c r="B20" s="1" t="s">
        <v>25</v>
      </c>
      <c r="C20" s="1" t="s">
        <v>1233</v>
      </c>
      <c r="D20" s="1">
        <v>20</v>
      </c>
      <c r="F20" s="1">
        <v>21903.27</v>
      </c>
      <c r="G20" s="1" t="s">
        <v>82</v>
      </c>
      <c r="H20" s="1" t="s">
        <v>1857</v>
      </c>
    </row>
    <row r="21" spans="1:10" ht="13.5">
      <c r="A21" s="50">
        <v>42562</v>
      </c>
      <c r="B21" s="1" t="s">
        <v>25</v>
      </c>
      <c r="C21" s="1" t="s">
        <v>1232</v>
      </c>
      <c r="D21" s="1">
        <v>30</v>
      </c>
      <c r="F21" s="1">
        <v>21883.27</v>
      </c>
      <c r="G21" s="1" t="s">
        <v>66</v>
      </c>
      <c r="H21" s="1" t="s">
        <v>711</v>
      </c>
      <c r="I21" s="1" t="s">
        <v>1691</v>
      </c>
      <c r="J21" s="1" t="s">
        <v>1831</v>
      </c>
    </row>
    <row r="22" spans="1:10" ht="13.5">
      <c r="A22" s="50">
        <v>42562</v>
      </c>
      <c r="B22" s="1" t="s">
        <v>62</v>
      </c>
      <c r="C22" s="1" t="s">
        <v>1235</v>
      </c>
      <c r="D22" s="1">
        <v>40</v>
      </c>
      <c r="F22" s="1">
        <v>22293.27</v>
      </c>
      <c r="G22" s="1" t="s">
        <v>66</v>
      </c>
      <c r="H22" s="1" t="s">
        <v>256</v>
      </c>
      <c r="J22" s="1" t="s">
        <v>1823</v>
      </c>
    </row>
    <row r="23" spans="1:10" ht="13.5">
      <c r="A23" s="50">
        <v>42562</v>
      </c>
      <c r="B23" s="1" t="s">
        <v>62</v>
      </c>
      <c r="C23" s="1" t="s">
        <v>1240</v>
      </c>
      <c r="D23" s="1">
        <v>140</v>
      </c>
      <c r="F23" s="1">
        <v>23083.27</v>
      </c>
      <c r="G23" s="1" t="s">
        <v>66</v>
      </c>
      <c r="H23" s="1" t="s">
        <v>734</v>
      </c>
      <c r="I23" s="1" t="s">
        <v>1827</v>
      </c>
      <c r="J23" s="1" t="s">
        <v>1828</v>
      </c>
    </row>
    <row r="24" spans="1:8" ht="13.5">
      <c r="A24" s="50">
        <v>42562</v>
      </c>
      <c r="B24" s="1" t="s">
        <v>62</v>
      </c>
      <c r="C24" s="1" t="s">
        <v>1236</v>
      </c>
      <c r="D24" s="1">
        <v>150</v>
      </c>
      <c r="F24" s="1">
        <v>22443.27</v>
      </c>
      <c r="G24" s="1" t="s">
        <v>166</v>
      </c>
      <c r="H24" s="1" t="s">
        <v>1858</v>
      </c>
    </row>
    <row r="25" spans="1:10" ht="13.5">
      <c r="A25" s="50">
        <v>42562</v>
      </c>
      <c r="B25" s="1" t="s">
        <v>62</v>
      </c>
      <c r="C25" s="1" t="s">
        <v>1239</v>
      </c>
      <c r="D25" s="1">
        <v>200</v>
      </c>
      <c r="F25" s="1">
        <v>22943.27</v>
      </c>
      <c r="G25" s="1" t="s">
        <v>66</v>
      </c>
      <c r="H25" s="1" t="s">
        <v>107</v>
      </c>
      <c r="I25" s="1" t="s">
        <v>1827</v>
      </c>
      <c r="J25" s="1" t="s">
        <v>1828</v>
      </c>
    </row>
    <row r="26" spans="1:10" ht="13.5">
      <c r="A26" s="50">
        <v>42562</v>
      </c>
      <c r="B26" s="1" t="s">
        <v>62</v>
      </c>
      <c r="C26" s="1" t="s">
        <v>1237</v>
      </c>
      <c r="D26" s="1">
        <v>300</v>
      </c>
      <c r="F26" s="1">
        <v>22743.27</v>
      </c>
      <c r="G26" s="1" t="s">
        <v>80</v>
      </c>
      <c r="H26" s="1" t="s">
        <v>1836</v>
      </c>
      <c r="J26" s="1" t="s">
        <v>1238</v>
      </c>
    </row>
    <row r="27" spans="1:10" ht="13.5">
      <c r="A27" s="50">
        <v>42562</v>
      </c>
      <c r="B27" s="1" t="s">
        <v>62</v>
      </c>
      <c r="C27" s="1" t="s">
        <v>1234</v>
      </c>
      <c r="D27" s="1">
        <v>350</v>
      </c>
      <c r="F27" s="1">
        <v>22253.27</v>
      </c>
      <c r="G27" s="1" t="s">
        <v>66</v>
      </c>
      <c r="H27" s="1" t="s">
        <v>736</v>
      </c>
      <c r="I27" s="1" t="s">
        <v>1827</v>
      </c>
      <c r="J27" s="1" t="s">
        <v>1828</v>
      </c>
    </row>
    <row r="28" spans="1:10" ht="13.5">
      <c r="A28" s="50">
        <v>42563</v>
      </c>
      <c r="B28" s="1" t="s">
        <v>62</v>
      </c>
      <c r="C28" s="1" t="s">
        <v>1245</v>
      </c>
      <c r="D28" s="1">
        <v>20</v>
      </c>
      <c r="F28" s="1">
        <v>23423.27</v>
      </c>
      <c r="G28" s="1" t="s">
        <v>66</v>
      </c>
      <c r="H28" s="1" t="s">
        <v>1107</v>
      </c>
      <c r="I28" s="1" t="s">
        <v>1691</v>
      </c>
      <c r="J28" s="1" t="s">
        <v>1831</v>
      </c>
    </row>
    <row r="29" spans="1:10" ht="13.5">
      <c r="A29" s="50">
        <v>42563</v>
      </c>
      <c r="B29" s="1" t="s">
        <v>62</v>
      </c>
      <c r="C29" s="1" t="s">
        <v>1246</v>
      </c>
      <c r="D29" s="1">
        <v>20</v>
      </c>
      <c r="F29" s="1">
        <v>23443.27</v>
      </c>
      <c r="G29" s="1" t="s">
        <v>66</v>
      </c>
      <c r="H29" s="1" t="s">
        <v>95</v>
      </c>
      <c r="I29" s="1" t="s">
        <v>1691</v>
      </c>
      <c r="J29" s="1" t="s">
        <v>1831</v>
      </c>
    </row>
    <row r="30" spans="1:10" ht="13.5">
      <c r="A30" s="50">
        <v>42563</v>
      </c>
      <c r="B30" s="1" t="s">
        <v>62</v>
      </c>
      <c r="C30" s="1" t="s">
        <v>1247</v>
      </c>
      <c r="D30" s="1">
        <v>20</v>
      </c>
      <c r="F30" s="1">
        <v>23463.27</v>
      </c>
      <c r="G30" s="1" t="s">
        <v>66</v>
      </c>
      <c r="H30" s="1" t="s">
        <v>96</v>
      </c>
      <c r="I30" s="1" t="s">
        <v>1691</v>
      </c>
      <c r="J30" s="1" t="s">
        <v>1831</v>
      </c>
    </row>
    <row r="31" spans="1:8" ht="13.5">
      <c r="A31" s="50">
        <v>42563</v>
      </c>
      <c r="B31" s="1" t="s">
        <v>25</v>
      </c>
      <c r="C31" s="1" t="s">
        <v>1241</v>
      </c>
      <c r="D31" s="1">
        <v>80</v>
      </c>
      <c r="F31" s="1">
        <v>23163.27</v>
      </c>
      <c r="G31" s="1" t="s">
        <v>1015</v>
      </c>
      <c r="H31" s="1" t="s">
        <v>1242</v>
      </c>
    </row>
    <row r="32" spans="1:10" ht="13.5">
      <c r="A32" s="50">
        <v>42563</v>
      </c>
      <c r="B32" s="1" t="s">
        <v>25</v>
      </c>
      <c r="C32" s="1" t="s">
        <v>1243</v>
      </c>
      <c r="D32" s="1">
        <v>240</v>
      </c>
      <c r="F32" s="1">
        <v>23403.27</v>
      </c>
      <c r="G32" s="1" t="s">
        <v>66</v>
      </c>
      <c r="H32" s="1" t="s">
        <v>1244</v>
      </c>
      <c r="I32" s="1" t="s">
        <v>1691</v>
      </c>
      <c r="J32" s="1" t="s">
        <v>1831</v>
      </c>
    </row>
    <row r="33" spans="1:10" ht="13.5">
      <c r="A33" s="50">
        <v>42564</v>
      </c>
      <c r="B33" s="1" t="s">
        <v>29</v>
      </c>
      <c r="C33" s="1" t="s">
        <v>1250</v>
      </c>
      <c r="D33" s="1">
        <v>-595</v>
      </c>
      <c r="F33" s="1">
        <v>23138.27</v>
      </c>
      <c r="G33" s="1" t="s">
        <v>66</v>
      </c>
      <c r="H33" s="1" t="s">
        <v>94</v>
      </c>
      <c r="I33" s="1" t="s">
        <v>1841</v>
      </c>
      <c r="J33" s="1" t="s">
        <v>94</v>
      </c>
    </row>
    <row r="34" spans="1:10" ht="13.5">
      <c r="A34" s="50">
        <v>42564</v>
      </c>
      <c r="B34" s="1" t="s">
        <v>25</v>
      </c>
      <c r="C34" s="1" t="s">
        <v>1248</v>
      </c>
      <c r="D34" s="1">
        <v>270</v>
      </c>
      <c r="F34" s="1">
        <v>23733.27</v>
      </c>
      <c r="G34" s="1" t="s">
        <v>66</v>
      </c>
      <c r="H34" s="1" t="s">
        <v>1249</v>
      </c>
      <c r="I34" s="1" t="s">
        <v>1691</v>
      </c>
      <c r="J34" s="1" t="s">
        <v>1831</v>
      </c>
    </row>
    <row r="35" spans="1:10" ht="13.5">
      <c r="A35" s="50">
        <v>42565</v>
      </c>
      <c r="B35" s="1" t="s">
        <v>25</v>
      </c>
      <c r="C35" s="1" t="s">
        <v>1251</v>
      </c>
      <c r="D35" s="1">
        <v>18</v>
      </c>
      <c r="F35" s="1">
        <v>23156.27</v>
      </c>
      <c r="G35" s="1" t="s">
        <v>66</v>
      </c>
      <c r="H35" s="1" t="s">
        <v>115</v>
      </c>
      <c r="J35" s="1" t="s">
        <v>1827</v>
      </c>
    </row>
    <row r="36" spans="1:10" ht="13.5">
      <c r="A36" s="50">
        <v>42565</v>
      </c>
      <c r="B36" s="1" t="s">
        <v>25</v>
      </c>
      <c r="C36" s="1" t="s">
        <v>1252</v>
      </c>
      <c r="D36" s="1">
        <v>50</v>
      </c>
      <c r="F36" s="1">
        <v>23206.27</v>
      </c>
      <c r="G36" s="1" t="s">
        <v>66</v>
      </c>
      <c r="H36" s="1" t="s">
        <v>1124</v>
      </c>
      <c r="I36" s="1" t="s">
        <v>1691</v>
      </c>
      <c r="J36" s="1" t="s">
        <v>1831</v>
      </c>
    </row>
    <row r="37" spans="1:8" ht="13.5">
      <c r="A37" s="50">
        <v>42566</v>
      </c>
      <c r="B37" s="1" t="s">
        <v>29</v>
      </c>
      <c r="C37" s="1" t="s">
        <v>1258</v>
      </c>
      <c r="D37" s="1">
        <v>-600</v>
      </c>
      <c r="F37" s="1">
        <v>22772.27</v>
      </c>
      <c r="G37" s="1" t="s">
        <v>826</v>
      </c>
      <c r="H37" s="1" t="s">
        <v>1259</v>
      </c>
    </row>
    <row r="38" spans="1:8" ht="13.5">
      <c r="A38" s="50">
        <v>42566</v>
      </c>
      <c r="B38" s="1" t="s">
        <v>29</v>
      </c>
      <c r="C38" s="1" t="s">
        <v>1260</v>
      </c>
      <c r="D38" s="1">
        <v>-280</v>
      </c>
      <c r="F38" s="1">
        <v>22492.27</v>
      </c>
      <c r="G38" s="1" t="s">
        <v>84</v>
      </c>
      <c r="H38" s="1" t="s">
        <v>990</v>
      </c>
    </row>
    <row r="39" spans="1:7" ht="13.5">
      <c r="A39" s="50">
        <v>42566</v>
      </c>
      <c r="B39" s="1" t="s">
        <v>25</v>
      </c>
      <c r="C39" s="1" t="s">
        <v>1253</v>
      </c>
      <c r="D39" s="1">
        <v>12</v>
      </c>
      <c r="F39" s="1">
        <v>23218.27</v>
      </c>
      <c r="G39" s="1" t="s">
        <v>82</v>
      </c>
    </row>
    <row r="40" spans="1:7" ht="13.5">
      <c r="A40" s="50">
        <v>42566</v>
      </c>
      <c r="B40" s="1" t="s">
        <v>25</v>
      </c>
      <c r="C40" s="1" t="s">
        <v>1255</v>
      </c>
      <c r="D40" s="1">
        <v>12</v>
      </c>
      <c r="F40" s="1">
        <v>23270.27</v>
      </c>
      <c r="G40" s="1" t="s">
        <v>82</v>
      </c>
    </row>
    <row r="41" spans="1:7" ht="13.5">
      <c r="A41" s="50">
        <v>42566</v>
      </c>
      <c r="B41" s="1" t="s">
        <v>25</v>
      </c>
      <c r="C41" s="1" t="s">
        <v>1256</v>
      </c>
      <c r="D41" s="1">
        <v>12</v>
      </c>
      <c r="F41" s="1">
        <v>23282.27</v>
      </c>
      <c r="G41" s="1" t="s">
        <v>82</v>
      </c>
    </row>
    <row r="42" spans="1:7" ht="13.5">
      <c r="A42" s="50">
        <v>42566</v>
      </c>
      <c r="B42" s="1" t="s">
        <v>25</v>
      </c>
      <c r="C42" s="1" t="s">
        <v>1257</v>
      </c>
      <c r="D42" s="1">
        <v>20</v>
      </c>
      <c r="F42" s="1">
        <v>23302.27</v>
      </c>
      <c r="G42" s="1" t="s">
        <v>82</v>
      </c>
    </row>
    <row r="43" spans="1:10" ht="13.5">
      <c r="A43" s="50">
        <v>42566</v>
      </c>
      <c r="B43" s="1" t="s">
        <v>25</v>
      </c>
      <c r="C43" s="1" t="s">
        <v>1254</v>
      </c>
      <c r="D43" s="1">
        <v>40</v>
      </c>
      <c r="F43" s="1">
        <v>23258.27</v>
      </c>
      <c r="G43" s="1" t="s">
        <v>66</v>
      </c>
      <c r="H43" s="1" t="s">
        <v>91</v>
      </c>
      <c r="J43" s="1" t="s">
        <v>1823</v>
      </c>
    </row>
    <row r="44" spans="1:10" ht="13.5">
      <c r="A44" s="50">
        <v>42566</v>
      </c>
      <c r="B44" s="1" t="s">
        <v>68</v>
      </c>
      <c r="C44" s="1" t="s">
        <v>198</v>
      </c>
      <c r="D44" s="1">
        <v>70</v>
      </c>
      <c r="F44" s="1">
        <v>23372.27</v>
      </c>
      <c r="G44" s="1" t="s">
        <v>66</v>
      </c>
      <c r="H44" s="1" t="s">
        <v>199</v>
      </c>
      <c r="J44" s="1" t="s">
        <v>1823</v>
      </c>
    </row>
    <row r="45" spans="1:7" ht="13.5">
      <c r="A45" s="50">
        <v>42569</v>
      </c>
      <c r="B45" s="1" t="s">
        <v>28</v>
      </c>
      <c r="C45" s="1" t="s">
        <v>65</v>
      </c>
      <c r="D45" s="1">
        <v>-102.92</v>
      </c>
      <c r="F45" s="1">
        <v>22656.24</v>
      </c>
      <c r="G45" s="1" t="s">
        <v>85</v>
      </c>
    </row>
    <row r="46" spans="1:7" ht="13.5">
      <c r="A46" s="50">
        <v>42569</v>
      </c>
      <c r="B46" s="1" t="s">
        <v>28</v>
      </c>
      <c r="C46" s="1" t="s">
        <v>1270</v>
      </c>
      <c r="D46" s="1">
        <v>-43.11</v>
      </c>
      <c r="F46" s="1">
        <v>22759.16</v>
      </c>
      <c r="G46" s="184" t="s">
        <v>86</v>
      </c>
    </row>
    <row r="47" spans="1:10" ht="13.5">
      <c r="A47" s="50">
        <v>42569</v>
      </c>
      <c r="B47" s="1" t="s">
        <v>68</v>
      </c>
      <c r="C47" s="1" t="s">
        <v>119</v>
      </c>
      <c r="D47" s="1">
        <v>10</v>
      </c>
      <c r="F47" s="1">
        <v>22802.27</v>
      </c>
      <c r="G47" s="1" t="s">
        <v>66</v>
      </c>
      <c r="H47" s="1" t="s">
        <v>739</v>
      </c>
      <c r="I47" s="1" t="s">
        <v>1691</v>
      </c>
      <c r="J47" s="1" t="s">
        <v>1831</v>
      </c>
    </row>
    <row r="48" spans="1:10" ht="13.5">
      <c r="A48" s="50">
        <v>42569</v>
      </c>
      <c r="B48" s="1" t="s">
        <v>25</v>
      </c>
      <c r="C48" s="1" t="s">
        <v>1261</v>
      </c>
      <c r="D48" s="1">
        <v>15</v>
      </c>
      <c r="F48" s="1">
        <v>22507.27</v>
      </c>
      <c r="G48" s="1" t="s">
        <v>66</v>
      </c>
      <c r="H48" s="1" t="s">
        <v>83</v>
      </c>
      <c r="J48" s="1" t="s">
        <v>1823</v>
      </c>
    </row>
    <row r="49" spans="1:8" ht="13.5">
      <c r="A49" s="50">
        <v>42569</v>
      </c>
      <c r="B49" s="1" t="s">
        <v>25</v>
      </c>
      <c r="C49" s="1" t="s">
        <v>1263</v>
      </c>
      <c r="D49" s="1">
        <v>15</v>
      </c>
      <c r="F49" s="1">
        <v>22552.27</v>
      </c>
      <c r="G49" s="1" t="s">
        <v>130</v>
      </c>
      <c r="H49" s="1" t="s">
        <v>1264</v>
      </c>
    </row>
    <row r="50" spans="1:10" ht="13.5">
      <c r="A50" s="50">
        <v>42569</v>
      </c>
      <c r="B50" s="1" t="s">
        <v>25</v>
      </c>
      <c r="C50" s="1" t="s">
        <v>1262</v>
      </c>
      <c r="D50" s="1">
        <v>30</v>
      </c>
      <c r="F50" s="1">
        <v>22537.27</v>
      </c>
      <c r="G50" s="1" t="s">
        <v>66</v>
      </c>
      <c r="H50" s="1" t="s">
        <v>83</v>
      </c>
      <c r="J50" s="1" t="s">
        <v>1823</v>
      </c>
    </row>
    <row r="51" spans="1:10" ht="13.5">
      <c r="A51" s="50">
        <v>42569</v>
      </c>
      <c r="B51" s="1" t="s">
        <v>25</v>
      </c>
      <c r="C51" s="1" t="s">
        <v>1265</v>
      </c>
      <c r="D51" s="1">
        <v>40</v>
      </c>
      <c r="F51" s="1">
        <v>22592.27</v>
      </c>
      <c r="G51" s="1" t="s">
        <v>66</v>
      </c>
      <c r="H51" s="1" t="s">
        <v>1266</v>
      </c>
      <c r="I51" s="1" t="s">
        <v>1691</v>
      </c>
      <c r="J51" s="1" t="s">
        <v>1831</v>
      </c>
    </row>
    <row r="52" spans="1:10" ht="13.5">
      <c r="A52" s="50">
        <v>42569</v>
      </c>
      <c r="B52" s="1" t="s">
        <v>25</v>
      </c>
      <c r="C52" s="1" t="s">
        <v>1267</v>
      </c>
      <c r="D52" s="1">
        <v>50</v>
      </c>
      <c r="F52" s="1">
        <v>22642.27</v>
      </c>
      <c r="G52" s="1" t="s">
        <v>66</v>
      </c>
      <c r="H52" s="1" t="s">
        <v>717</v>
      </c>
      <c r="J52" s="1" t="s">
        <v>1823</v>
      </c>
    </row>
    <row r="53" spans="1:8" ht="13.5">
      <c r="A53" s="50">
        <v>42569</v>
      </c>
      <c r="B53" s="1" t="s">
        <v>25</v>
      </c>
      <c r="C53" s="1" t="s">
        <v>1268</v>
      </c>
      <c r="D53" s="1">
        <v>150</v>
      </c>
      <c r="F53" s="1">
        <v>22792.27</v>
      </c>
      <c r="G53" s="1" t="s">
        <v>130</v>
      </c>
      <c r="H53" s="1" t="s">
        <v>1269</v>
      </c>
    </row>
    <row r="54" spans="1:8" ht="13.5">
      <c r="A54" s="50">
        <v>42571</v>
      </c>
      <c r="B54" s="1" t="s">
        <v>29</v>
      </c>
      <c r="C54" s="1" t="s">
        <v>1272</v>
      </c>
      <c r="D54" s="1">
        <v>-60</v>
      </c>
      <c r="F54" s="1">
        <v>22616.24</v>
      </c>
      <c r="G54" s="1" t="s">
        <v>1685</v>
      </c>
      <c r="H54" s="1" t="s">
        <v>1158</v>
      </c>
    </row>
    <row r="55" spans="1:10" ht="13.5">
      <c r="A55" s="50">
        <v>42571</v>
      </c>
      <c r="B55" s="1" t="s">
        <v>25</v>
      </c>
      <c r="C55" s="1" t="s">
        <v>1271</v>
      </c>
      <c r="D55" s="1">
        <v>20</v>
      </c>
      <c r="F55" s="1">
        <v>22676.24</v>
      </c>
      <c r="G55" s="1" t="s">
        <v>66</v>
      </c>
      <c r="H55" s="1" t="s">
        <v>91</v>
      </c>
      <c r="J55" s="1" t="s">
        <v>1823</v>
      </c>
    </row>
    <row r="56" spans="1:10" ht="13.5">
      <c r="A56" s="50">
        <v>42572</v>
      </c>
      <c r="B56" s="1" t="s">
        <v>70</v>
      </c>
      <c r="C56" s="1" t="s">
        <v>1273</v>
      </c>
      <c r="D56" s="1">
        <v>-1503.96</v>
      </c>
      <c r="F56" s="1">
        <v>21112.28</v>
      </c>
      <c r="G56" s="1" t="s">
        <v>66</v>
      </c>
      <c r="H56" s="1" t="s">
        <v>79</v>
      </c>
      <c r="I56" s="1" t="s">
        <v>1833</v>
      </c>
      <c r="J56" s="181">
        <v>42461</v>
      </c>
    </row>
    <row r="57" spans="1:8" ht="13.5">
      <c r="A57" s="50">
        <v>42572</v>
      </c>
      <c r="B57" s="1" t="s">
        <v>29</v>
      </c>
      <c r="C57" s="1" t="s">
        <v>1274</v>
      </c>
      <c r="D57" s="1">
        <v>-200</v>
      </c>
      <c r="F57" s="1">
        <v>20912.28</v>
      </c>
      <c r="G57" s="1" t="s">
        <v>1092</v>
      </c>
      <c r="H57" s="1" t="s">
        <v>1275</v>
      </c>
    </row>
    <row r="58" spans="1:8" ht="13.5">
      <c r="A58" s="50">
        <v>42573</v>
      </c>
      <c r="B58" s="1" t="s">
        <v>70</v>
      </c>
      <c r="C58" s="1" t="s">
        <v>1277</v>
      </c>
      <c r="D58" s="1">
        <v>-2702</v>
      </c>
      <c r="F58" s="1">
        <v>18270.28</v>
      </c>
      <c r="G58" s="1" t="s">
        <v>826</v>
      </c>
      <c r="H58" s="1" t="s">
        <v>1278</v>
      </c>
    </row>
    <row r="59" spans="1:10" ht="13.5">
      <c r="A59" s="50">
        <v>42573</v>
      </c>
      <c r="B59" s="1" t="s">
        <v>25</v>
      </c>
      <c r="C59" s="1" t="s">
        <v>1276</v>
      </c>
      <c r="D59" s="1">
        <v>60</v>
      </c>
      <c r="F59" s="1">
        <v>20972.28</v>
      </c>
      <c r="G59" s="1" t="s">
        <v>66</v>
      </c>
      <c r="H59" s="1" t="s">
        <v>103</v>
      </c>
      <c r="I59" s="1" t="s">
        <v>1691</v>
      </c>
      <c r="J59" s="1" t="s">
        <v>1831</v>
      </c>
    </row>
    <row r="60" spans="1:8" ht="13.5">
      <c r="A60" s="50">
        <v>42576</v>
      </c>
      <c r="B60" s="1" t="s">
        <v>29</v>
      </c>
      <c r="C60" s="1" t="s">
        <v>1281</v>
      </c>
      <c r="D60" s="1">
        <v>-126</v>
      </c>
      <c r="F60" s="1">
        <v>18380.28</v>
      </c>
      <c r="G60" s="1" t="s">
        <v>235</v>
      </c>
      <c r="H60" s="1" t="s">
        <v>72</v>
      </c>
    </row>
    <row r="61" spans="1:7" ht="13.5">
      <c r="A61" s="50">
        <v>42576</v>
      </c>
      <c r="B61" s="1" t="s">
        <v>25</v>
      </c>
      <c r="C61" s="1" t="s">
        <v>1279</v>
      </c>
      <c r="D61" s="1">
        <v>12</v>
      </c>
      <c r="F61" s="1">
        <v>18482.28</v>
      </c>
      <c r="G61" s="1" t="s">
        <v>82</v>
      </c>
    </row>
    <row r="62" spans="1:10" ht="13.5">
      <c r="A62" s="50">
        <v>42576</v>
      </c>
      <c r="B62" s="1" t="s">
        <v>25</v>
      </c>
      <c r="C62" s="1" t="s">
        <v>1280</v>
      </c>
      <c r="D62" s="1">
        <v>24</v>
      </c>
      <c r="F62" s="1">
        <v>18506.28</v>
      </c>
      <c r="G62" s="1" t="s">
        <v>235</v>
      </c>
      <c r="H62" s="1" t="s">
        <v>109</v>
      </c>
      <c r="J62" s="1" t="s">
        <v>1829</v>
      </c>
    </row>
    <row r="63" spans="1:8" ht="13.5">
      <c r="A63" s="50">
        <v>42576</v>
      </c>
      <c r="B63" s="1" t="s">
        <v>117</v>
      </c>
      <c r="C63" s="1" t="s">
        <v>118</v>
      </c>
      <c r="D63" s="1">
        <v>200</v>
      </c>
      <c r="F63" s="1">
        <v>18470.28</v>
      </c>
      <c r="G63" s="1" t="s">
        <v>826</v>
      </c>
      <c r="H63" s="1" t="s">
        <v>1526</v>
      </c>
    </row>
    <row r="64" spans="1:10" ht="13.5">
      <c r="A64" s="50">
        <v>42577</v>
      </c>
      <c r="B64" s="1" t="s">
        <v>62</v>
      </c>
      <c r="C64" s="1" t="s">
        <v>1282</v>
      </c>
      <c r="D64" s="1">
        <v>650</v>
      </c>
      <c r="F64" s="1">
        <v>19030.28</v>
      </c>
      <c r="G64" s="1" t="s">
        <v>66</v>
      </c>
      <c r="H64" s="1" t="s">
        <v>73</v>
      </c>
      <c r="I64" s="1" t="s">
        <v>1834</v>
      </c>
      <c r="J64" s="1" t="s">
        <v>73</v>
      </c>
    </row>
    <row r="65" spans="1:7" ht="13.5">
      <c r="A65" s="50">
        <v>42578</v>
      </c>
      <c r="B65" s="1" t="s">
        <v>28</v>
      </c>
      <c r="C65" s="1" t="s">
        <v>60</v>
      </c>
      <c r="D65" s="1">
        <v>-561.72</v>
      </c>
      <c r="F65" s="1">
        <v>18492.56</v>
      </c>
      <c r="G65" s="1" t="s">
        <v>153</v>
      </c>
    </row>
    <row r="66" spans="1:10" ht="13.5">
      <c r="A66" s="50">
        <v>42578</v>
      </c>
      <c r="B66" s="1" t="s">
        <v>25</v>
      </c>
      <c r="C66" s="1" t="s">
        <v>1283</v>
      </c>
      <c r="D66" s="1">
        <v>24</v>
      </c>
      <c r="F66" s="1">
        <v>19054.28</v>
      </c>
      <c r="G66" s="1" t="s">
        <v>235</v>
      </c>
      <c r="H66" s="1" t="s">
        <v>112</v>
      </c>
      <c r="J66" s="1" t="s">
        <v>1829</v>
      </c>
    </row>
    <row r="67" spans="1:8" ht="13.5">
      <c r="A67" s="50">
        <v>42580</v>
      </c>
      <c r="B67" s="1" t="s">
        <v>25</v>
      </c>
      <c r="C67" s="1" t="s">
        <v>1284</v>
      </c>
      <c r="D67" s="1">
        <v>250</v>
      </c>
      <c r="F67" s="1">
        <v>18742.56</v>
      </c>
      <c r="G67" s="1" t="s">
        <v>1015</v>
      </c>
      <c r="H67" s="1" t="s">
        <v>1285</v>
      </c>
    </row>
    <row r="71" ht="13.5">
      <c r="D71" s="1">
        <f>SUMIF(D2:D66,"&gt;0")</f>
        <v>4190</v>
      </c>
    </row>
    <row r="72" ht="13.5">
      <c r="D72" s="1">
        <f>SUMIF(D2:D66,"&lt;0")</f>
        <v>-7497.71</v>
      </c>
    </row>
  </sheetData>
  <sheetProtection/>
  <autoFilter ref="A1:J67"/>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69"/>
  <sheetViews>
    <sheetView workbookViewId="0" topLeftCell="A1">
      <pane ySplit="1" topLeftCell="BM47" activePane="bottomLeft" state="frozen"/>
      <selection pane="topLeft" activeCell="A1" sqref="A1"/>
      <selection pane="bottomLeft" activeCell="J17" sqref="J17"/>
    </sheetView>
  </sheetViews>
  <sheetFormatPr defaultColWidth="10.7109375" defaultRowHeight="15"/>
  <cols>
    <col min="1" max="1" width="13.28125" style="1" customWidth="1"/>
    <col min="2" max="2" width="5.00390625" style="1" bestFit="1" customWidth="1"/>
    <col min="3" max="3" width="85.140625" style="1" bestFit="1" customWidth="1"/>
    <col min="4" max="4" width="10.00390625" style="1" customWidth="1"/>
    <col min="5" max="5" width="11.7109375" style="1" customWidth="1"/>
    <col min="6" max="6" width="16.7109375" style="1" customWidth="1"/>
    <col min="7" max="7" width="21.00390625" style="1" bestFit="1" customWidth="1"/>
    <col min="8" max="8" width="27.7109375" style="1" customWidth="1"/>
    <col min="9" max="9" width="14.421875" style="1" bestFit="1" customWidth="1"/>
    <col min="10"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9" ht="15">
      <c r="A2" s="50">
        <v>42583</v>
      </c>
      <c r="B2" s="1" t="s">
        <v>25</v>
      </c>
      <c r="C2" s="1" t="s">
        <v>1349</v>
      </c>
      <c r="D2" s="1">
        <v>18</v>
      </c>
      <c r="F2" s="1">
        <v>18760.56</v>
      </c>
      <c r="G2" s="1" t="s">
        <v>235</v>
      </c>
      <c r="H2" s="1" t="s">
        <v>93</v>
      </c>
      <c r="I2" s="1" t="s">
        <v>1829</v>
      </c>
    </row>
    <row r="3" spans="1:9" ht="15">
      <c r="A3" s="50">
        <v>42583</v>
      </c>
      <c r="B3" s="1" t="s">
        <v>25</v>
      </c>
      <c r="C3" s="1" t="s">
        <v>1351</v>
      </c>
      <c r="D3" s="1">
        <v>18</v>
      </c>
      <c r="F3" s="1">
        <v>18798.56</v>
      </c>
      <c r="G3" s="1" t="s">
        <v>66</v>
      </c>
      <c r="H3" s="1" t="s">
        <v>839</v>
      </c>
      <c r="I3" s="1" t="s">
        <v>1827</v>
      </c>
    </row>
    <row r="4" spans="1:9" ht="15">
      <c r="A4" s="50">
        <v>42583</v>
      </c>
      <c r="B4" s="1" t="s">
        <v>25</v>
      </c>
      <c r="C4" s="1" t="s">
        <v>1354</v>
      </c>
      <c r="D4" s="1">
        <v>18</v>
      </c>
      <c r="F4" s="1">
        <v>18890.56</v>
      </c>
      <c r="G4" s="1" t="s">
        <v>66</v>
      </c>
      <c r="H4" s="1" t="s">
        <v>843</v>
      </c>
      <c r="I4" s="1" t="s">
        <v>1827</v>
      </c>
    </row>
    <row r="5" spans="1:9" ht="15">
      <c r="A5" s="50">
        <v>42583</v>
      </c>
      <c r="B5" s="1" t="s">
        <v>25</v>
      </c>
      <c r="C5" s="1" t="s">
        <v>1355</v>
      </c>
      <c r="D5" s="1">
        <v>18</v>
      </c>
      <c r="F5" s="1">
        <v>18908.56</v>
      </c>
      <c r="G5" s="1" t="s">
        <v>235</v>
      </c>
      <c r="H5" s="1" t="s">
        <v>792</v>
      </c>
      <c r="I5" s="1" t="s">
        <v>1829</v>
      </c>
    </row>
    <row r="6" spans="1:9" ht="15">
      <c r="A6" s="50">
        <v>42583</v>
      </c>
      <c r="B6" s="1" t="s">
        <v>25</v>
      </c>
      <c r="C6" s="1" t="s">
        <v>1356</v>
      </c>
      <c r="D6" s="1">
        <v>18</v>
      </c>
      <c r="F6" s="1">
        <v>18926.56</v>
      </c>
      <c r="G6" s="1" t="s">
        <v>66</v>
      </c>
      <c r="H6" s="1" t="s">
        <v>849</v>
      </c>
      <c r="I6" s="1" t="s">
        <v>1827</v>
      </c>
    </row>
    <row r="7" spans="1:7" ht="15">
      <c r="A7" s="50">
        <v>42583</v>
      </c>
      <c r="B7" s="1" t="s">
        <v>25</v>
      </c>
      <c r="C7" s="1" t="s">
        <v>1350</v>
      </c>
      <c r="D7" s="1">
        <v>20</v>
      </c>
      <c r="F7" s="1">
        <v>18780.56</v>
      </c>
      <c r="G7" s="1" t="s">
        <v>82</v>
      </c>
    </row>
    <row r="8" spans="1:9" ht="15">
      <c r="A8" s="50">
        <v>42583</v>
      </c>
      <c r="B8" s="1" t="s">
        <v>25</v>
      </c>
      <c r="C8" s="1" t="s">
        <v>1353</v>
      </c>
      <c r="D8" s="1">
        <v>24</v>
      </c>
      <c r="F8" s="1">
        <v>18872.56</v>
      </c>
      <c r="G8" s="1" t="s">
        <v>235</v>
      </c>
      <c r="H8" s="1" t="s">
        <v>792</v>
      </c>
      <c r="I8" s="1" t="s">
        <v>1829</v>
      </c>
    </row>
    <row r="9" spans="1:9" ht="15">
      <c r="A9" s="50">
        <v>42583</v>
      </c>
      <c r="B9" s="1" t="s">
        <v>25</v>
      </c>
      <c r="C9" s="1" t="s">
        <v>1352</v>
      </c>
      <c r="D9" s="1">
        <v>50</v>
      </c>
      <c r="F9" s="1">
        <v>18848.56</v>
      </c>
      <c r="G9" s="1" t="s">
        <v>66</v>
      </c>
      <c r="H9" s="1" t="s">
        <v>453</v>
      </c>
      <c r="I9" s="1" t="s">
        <v>1831</v>
      </c>
    </row>
    <row r="10" spans="1:9" ht="15">
      <c r="A10" s="50">
        <v>42583</v>
      </c>
      <c r="B10" s="1" t="s">
        <v>62</v>
      </c>
      <c r="C10" s="1" t="s">
        <v>1357</v>
      </c>
      <c r="D10" s="1">
        <v>570</v>
      </c>
      <c r="F10" s="1">
        <v>19496.56</v>
      </c>
      <c r="G10" s="1" t="s">
        <v>66</v>
      </c>
      <c r="H10" s="1" t="s">
        <v>73</v>
      </c>
      <c r="I10" s="1" t="s">
        <v>73</v>
      </c>
    </row>
    <row r="11" spans="1:7" ht="15">
      <c r="A11" s="50">
        <v>42584</v>
      </c>
      <c r="B11" s="1" t="s">
        <v>28</v>
      </c>
      <c r="C11" s="1" t="s">
        <v>67</v>
      </c>
      <c r="D11" s="1">
        <v>-87.83</v>
      </c>
      <c r="F11" s="1">
        <v>19448.73</v>
      </c>
      <c r="G11" s="1" t="s">
        <v>153</v>
      </c>
    </row>
    <row r="12" spans="1:9" ht="15">
      <c r="A12" s="50">
        <v>42584</v>
      </c>
      <c r="B12" s="1" t="s">
        <v>25</v>
      </c>
      <c r="C12" s="1" t="s">
        <v>1358</v>
      </c>
      <c r="D12" s="1">
        <v>40</v>
      </c>
      <c r="F12" s="1">
        <v>19536.56</v>
      </c>
      <c r="G12" s="1" t="s">
        <v>66</v>
      </c>
      <c r="H12" s="1" t="s">
        <v>965</v>
      </c>
      <c r="I12" s="1" t="s">
        <v>1827</v>
      </c>
    </row>
    <row r="13" spans="1:8" ht="15">
      <c r="A13" s="50">
        <v>42585</v>
      </c>
      <c r="B13" s="1" t="s">
        <v>29</v>
      </c>
      <c r="C13" s="1" t="s">
        <v>1363</v>
      </c>
      <c r="D13" s="1">
        <v>-500</v>
      </c>
      <c r="F13" s="1">
        <v>18994.73</v>
      </c>
      <c r="G13" s="1" t="s">
        <v>724</v>
      </c>
      <c r="H13" s="1" t="s">
        <v>1364</v>
      </c>
    </row>
    <row r="14" spans="1:8" ht="15">
      <c r="A14" s="50">
        <v>42585</v>
      </c>
      <c r="B14" s="1" t="s">
        <v>29</v>
      </c>
      <c r="C14" s="1" t="s">
        <v>1362</v>
      </c>
      <c r="D14" s="1">
        <v>-60</v>
      </c>
      <c r="F14" s="1">
        <v>19494.73</v>
      </c>
      <c r="G14" s="1" t="s">
        <v>1685</v>
      </c>
      <c r="H14" s="1" t="s">
        <v>1059</v>
      </c>
    </row>
    <row r="15" spans="1:9" ht="15">
      <c r="A15" s="50">
        <v>42585</v>
      </c>
      <c r="B15" s="1" t="s">
        <v>25</v>
      </c>
      <c r="C15" s="1" t="s">
        <v>1359</v>
      </c>
      <c r="D15" s="1">
        <v>30</v>
      </c>
      <c r="F15" s="1">
        <v>19478.73</v>
      </c>
      <c r="G15" s="1" t="s">
        <v>66</v>
      </c>
      <c r="H15" s="1" t="s">
        <v>76</v>
      </c>
      <c r="I15" s="1" t="s">
        <v>1831</v>
      </c>
    </row>
    <row r="16" spans="1:8" ht="15">
      <c r="A16" s="50">
        <v>42585</v>
      </c>
      <c r="B16" s="1" t="s">
        <v>68</v>
      </c>
      <c r="C16" s="1" t="s">
        <v>1360</v>
      </c>
      <c r="D16" s="1">
        <v>76</v>
      </c>
      <c r="F16" s="1">
        <v>19554.73</v>
      </c>
      <c r="G16" s="1" t="s">
        <v>130</v>
      </c>
      <c r="H16" s="1" t="s">
        <v>1361</v>
      </c>
    </row>
    <row r="17" spans="1:8" ht="15">
      <c r="A17" s="50">
        <v>42586</v>
      </c>
      <c r="B17" s="1" t="s">
        <v>29</v>
      </c>
      <c r="C17" s="1" t="s">
        <v>1365</v>
      </c>
      <c r="D17" s="1">
        <v>-300</v>
      </c>
      <c r="F17" s="1">
        <v>18694.73</v>
      </c>
      <c r="G17" s="1" t="s">
        <v>861</v>
      </c>
      <c r="H17" s="1" t="s">
        <v>134</v>
      </c>
    </row>
    <row r="18" spans="1:8" ht="15">
      <c r="A18" s="50">
        <v>42586</v>
      </c>
      <c r="B18" s="1" t="s">
        <v>29</v>
      </c>
      <c r="C18" s="1" t="s">
        <v>1366</v>
      </c>
      <c r="D18" s="1">
        <v>-200</v>
      </c>
      <c r="F18" s="1">
        <v>18494.73</v>
      </c>
      <c r="G18" s="1" t="s">
        <v>826</v>
      </c>
      <c r="H18" s="1" t="s">
        <v>1367</v>
      </c>
    </row>
    <row r="19" spans="1:9" ht="15">
      <c r="A19" s="50">
        <v>42587</v>
      </c>
      <c r="B19" s="1" t="s">
        <v>25</v>
      </c>
      <c r="C19" s="1" t="s">
        <v>1369</v>
      </c>
      <c r="D19" s="1">
        <v>75</v>
      </c>
      <c r="F19" s="1">
        <v>18647.73</v>
      </c>
      <c r="G19" s="1" t="s">
        <v>235</v>
      </c>
      <c r="H19" s="1" t="s">
        <v>988</v>
      </c>
      <c r="I19" s="1" t="s">
        <v>1829</v>
      </c>
    </row>
    <row r="20" spans="1:9" ht="15">
      <c r="A20" s="50">
        <v>42587</v>
      </c>
      <c r="B20" s="1" t="s">
        <v>25</v>
      </c>
      <c r="C20" s="1" t="s">
        <v>1368</v>
      </c>
      <c r="D20" s="1">
        <v>78</v>
      </c>
      <c r="F20" s="1">
        <v>18572.73</v>
      </c>
      <c r="G20" s="1" t="s">
        <v>235</v>
      </c>
      <c r="H20" s="1" t="s">
        <v>808</v>
      </c>
      <c r="I20" s="1" t="s">
        <v>1829</v>
      </c>
    </row>
    <row r="21" spans="1:8" ht="15">
      <c r="A21" s="50">
        <v>42590</v>
      </c>
      <c r="C21" s="1" t="s">
        <v>1370</v>
      </c>
      <c r="D21" s="1">
        <v>24</v>
      </c>
      <c r="F21" s="1">
        <v>18671.73</v>
      </c>
      <c r="G21" s="1" t="s">
        <v>116</v>
      </c>
      <c r="H21" s="1" t="s">
        <v>1371</v>
      </c>
    </row>
    <row r="22" spans="1:9" ht="15">
      <c r="A22" s="50">
        <v>42590</v>
      </c>
      <c r="B22" s="1" t="s">
        <v>25</v>
      </c>
      <c r="C22" s="1" t="s">
        <v>1374</v>
      </c>
      <c r="D22" s="1">
        <v>30</v>
      </c>
      <c r="F22" s="1">
        <v>18929.73</v>
      </c>
      <c r="G22" s="1" t="s">
        <v>66</v>
      </c>
      <c r="H22" s="1" t="s">
        <v>717</v>
      </c>
      <c r="I22" s="1" t="s">
        <v>1823</v>
      </c>
    </row>
    <row r="23" spans="1:9" ht="15">
      <c r="A23" s="50">
        <v>42590</v>
      </c>
      <c r="B23" s="1" t="s">
        <v>25</v>
      </c>
      <c r="C23" s="1" t="s">
        <v>1375</v>
      </c>
      <c r="D23" s="1">
        <v>30</v>
      </c>
      <c r="F23" s="1">
        <v>18959.73</v>
      </c>
      <c r="G23" s="1" t="s">
        <v>235</v>
      </c>
      <c r="H23" s="1" t="s">
        <v>104</v>
      </c>
      <c r="I23" s="1" t="s">
        <v>1829</v>
      </c>
    </row>
    <row r="24" spans="1:9" ht="15">
      <c r="A24" s="50">
        <v>42590</v>
      </c>
      <c r="B24" s="1" t="s">
        <v>25</v>
      </c>
      <c r="C24" s="1" t="s">
        <v>1373</v>
      </c>
      <c r="D24" s="1">
        <v>50</v>
      </c>
      <c r="F24" s="1">
        <v>18899.73</v>
      </c>
      <c r="G24" s="1" t="s">
        <v>66</v>
      </c>
      <c r="H24" s="1" t="s">
        <v>711</v>
      </c>
      <c r="I24" s="1" t="s">
        <v>1831</v>
      </c>
    </row>
    <row r="25" spans="1:8" ht="15">
      <c r="A25" s="50">
        <v>42590</v>
      </c>
      <c r="B25" s="1" t="s">
        <v>117</v>
      </c>
      <c r="C25" s="1" t="s">
        <v>128</v>
      </c>
      <c r="D25" s="1">
        <v>178</v>
      </c>
      <c r="F25" s="1">
        <v>18849.73</v>
      </c>
      <c r="G25" s="1" t="s">
        <v>826</v>
      </c>
      <c r="H25" s="1" t="s">
        <v>1372</v>
      </c>
    </row>
    <row r="26" spans="1:9" ht="15">
      <c r="A26" s="50">
        <v>42591</v>
      </c>
      <c r="B26" s="1" t="s">
        <v>70</v>
      </c>
      <c r="C26" s="1" t="s">
        <v>1376</v>
      </c>
      <c r="D26" s="1">
        <v>-1503.76</v>
      </c>
      <c r="F26" s="1">
        <v>17455.97</v>
      </c>
      <c r="G26" s="1" t="s">
        <v>66</v>
      </c>
      <c r="H26" s="1" t="s">
        <v>79</v>
      </c>
      <c r="I26" s="181">
        <v>42491</v>
      </c>
    </row>
    <row r="27" spans="1:8" ht="15">
      <c r="A27" s="50">
        <v>42593</v>
      </c>
      <c r="B27" s="1" t="s">
        <v>25</v>
      </c>
      <c r="C27" s="1" t="s">
        <v>1378</v>
      </c>
      <c r="D27" s="1">
        <v>58</v>
      </c>
      <c r="F27" s="1">
        <v>17953.97</v>
      </c>
      <c r="G27" s="1" t="s">
        <v>116</v>
      </c>
      <c r="H27" s="1" t="s">
        <v>120</v>
      </c>
    </row>
    <row r="28" spans="1:8" ht="15">
      <c r="A28" s="50">
        <v>42593</v>
      </c>
      <c r="B28" s="1" t="s">
        <v>25</v>
      </c>
      <c r="C28" s="1" t="s">
        <v>1377</v>
      </c>
      <c r="D28" s="1">
        <v>440</v>
      </c>
      <c r="F28" s="1">
        <v>17895.97</v>
      </c>
      <c r="G28" s="1" t="s">
        <v>66</v>
      </c>
      <c r="H28" s="1" t="s">
        <v>1869</v>
      </c>
    </row>
    <row r="29" spans="1:9" ht="15.75">
      <c r="A29" s="63">
        <v>42594</v>
      </c>
      <c r="B29" s="64" t="s">
        <v>25</v>
      </c>
      <c r="C29" s="64" t="s">
        <v>1381</v>
      </c>
      <c r="D29" s="64">
        <v>18</v>
      </c>
      <c r="F29" s="64">
        <v>18019.97</v>
      </c>
      <c r="G29" s="1" t="s">
        <v>235</v>
      </c>
      <c r="H29" s="1" t="s">
        <v>89</v>
      </c>
      <c r="I29" s="1" t="s">
        <v>1829</v>
      </c>
    </row>
    <row r="30" spans="1:9" ht="15.75">
      <c r="A30" s="63">
        <v>42594</v>
      </c>
      <c r="B30" s="64" t="s">
        <v>25</v>
      </c>
      <c r="C30" s="64" t="s">
        <v>1382</v>
      </c>
      <c r="D30" s="64">
        <v>18</v>
      </c>
      <c r="F30" s="64">
        <v>18037.97</v>
      </c>
      <c r="G30" s="1" t="s">
        <v>235</v>
      </c>
      <c r="H30" s="1" t="s">
        <v>90</v>
      </c>
      <c r="I30" s="1" t="s">
        <v>1829</v>
      </c>
    </row>
    <row r="31" spans="1:9" ht="15.75">
      <c r="A31" s="63">
        <v>42594</v>
      </c>
      <c r="B31" s="64" t="s">
        <v>25</v>
      </c>
      <c r="C31" s="64" t="s">
        <v>1379</v>
      </c>
      <c r="D31" s="64">
        <v>24</v>
      </c>
      <c r="F31" s="64">
        <v>17977.97</v>
      </c>
      <c r="G31" s="1" t="s">
        <v>235</v>
      </c>
      <c r="H31" s="1" t="s">
        <v>89</v>
      </c>
      <c r="I31" s="1" t="s">
        <v>1829</v>
      </c>
    </row>
    <row r="32" spans="1:9" ht="15.75">
      <c r="A32" s="63">
        <v>42594</v>
      </c>
      <c r="B32" s="64" t="s">
        <v>25</v>
      </c>
      <c r="C32" s="64" t="s">
        <v>1380</v>
      </c>
      <c r="D32" s="64">
        <v>24</v>
      </c>
      <c r="F32" s="64">
        <v>18001.97</v>
      </c>
      <c r="G32" s="1" t="s">
        <v>235</v>
      </c>
      <c r="H32" s="1" t="s">
        <v>90</v>
      </c>
      <c r="I32" s="1" t="s">
        <v>1829</v>
      </c>
    </row>
    <row r="33" spans="1:9" ht="15">
      <c r="A33" s="63">
        <v>42597</v>
      </c>
      <c r="B33" s="64" t="s">
        <v>29</v>
      </c>
      <c r="C33" s="64" t="s">
        <v>1387</v>
      </c>
      <c r="D33" s="64">
        <v>-553</v>
      </c>
      <c r="F33" s="64">
        <v>17380.97</v>
      </c>
      <c r="G33" s="1" t="s">
        <v>66</v>
      </c>
      <c r="H33" s="1" t="s">
        <v>94</v>
      </c>
      <c r="I33" s="1" t="s">
        <v>94</v>
      </c>
    </row>
    <row r="34" spans="1:8" ht="15">
      <c r="A34" s="63">
        <v>42597</v>
      </c>
      <c r="B34" s="64" t="s">
        <v>29</v>
      </c>
      <c r="C34" s="64" t="s">
        <v>1385</v>
      </c>
      <c r="D34" s="64">
        <v>-120</v>
      </c>
      <c r="F34" s="64">
        <v>17933.97</v>
      </c>
      <c r="G34" s="1" t="s">
        <v>826</v>
      </c>
      <c r="H34" s="1" t="s">
        <v>1386</v>
      </c>
    </row>
    <row r="35" spans="1:8" ht="15">
      <c r="A35" s="63">
        <v>42597</v>
      </c>
      <c r="B35" s="64" t="s">
        <v>25</v>
      </c>
      <c r="C35" s="64" t="s">
        <v>1383</v>
      </c>
      <c r="D35" s="64">
        <v>16</v>
      </c>
      <c r="F35" s="64">
        <v>18053.97</v>
      </c>
      <c r="G35" s="1" t="s">
        <v>116</v>
      </c>
      <c r="H35" s="1" t="s">
        <v>1384</v>
      </c>
    </row>
    <row r="36" spans="1:7" ht="15">
      <c r="A36" s="63">
        <v>42599</v>
      </c>
      <c r="B36" s="64" t="s">
        <v>28</v>
      </c>
      <c r="C36" s="64" t="s">
        <v>1388</v>
      </c>
      <c r="D36" s="64">
        <v>-43.11</v>
      </c>
      <c r="F36" s="64">
        <v>17337.86</v>
      </c>
      <c r="G36" s="1" t="s">
        <v>86</v>
      </c>
    </row>
    <row r="37" spans="1:9" ht="15">
      <c r="A37" s="63">
        <v>42600</v>
      </c>
      <c r="B37" s="64" t="s">
        <v>29</v>
      </c>
      <c r="C37" s="64" t="s">
        <v>1390</v>
      </c>
      <c r="D37" s="64">
        <v>-598.74</v>
      </c>
      <c r="F37" s="64">
        <v>16769.12</v>
      </c>
      <c r="G37" s="1" t="s">
        <v>166</v>
      </c>
      <c r="H37" s="1" t="s">
        <v>1859</v>
      </c>
      <c r="I37" s="1" t="s">
        <v>1860</v>
      </c>
    </row>
    <row r="38" spans="1:9" ht="15">
      <c r="A38" s="63">
        <v>42600</v>
      </c>
      <c r="B38" s="64" t="s">
        <v>25</v>
      </c>
      <c r="C38" s="64" t="s">
        <v>1389</v>
      </c>
      <c r="D38" s="64">
        <v>30</v>
      </c>
      <c r="F38" s="64">
        <v>17367.86</v>
      </c>
      <c r="G38" s="1" t="s">
        <v>66</v>
      </c>
      <c r="H38" s="1" t="s">
        <v>97</v>
      </c>
      <c r="I38" s="1" t="s">
        <v>1831</v>
      </c>
    </row>
    <row r="39" spans="1:8" ht="15">
      <c r="A39" s="63">
        <v>42601</v>
      </c>
      <c r="B39" s="64" t="s">
        <v>25</v>
      </c>
      <c r="C39" s="64" t="s">
        <v>1391</v>
      </c>
      <c r="D39" s="64">
        <v>32</v>
      </c>
      <c r="F39" s="64">
        <v>16801.12</v>
      </c>
      <c r="G39" s="1" t="s">
        <v>116</v>
      </c>
      <c r="H39" s="1" t="s">
        <v>1384</v>
      </c>
    </row>
    <row r="40" spans="1:9" ht="15">
      <c r="A40" s="63">
        <v>42604</v>
      </c>
      <c r="B40" s="64" t="s">
        <v>62</v>
      </c>
      <c r="C40" s="64" t="s">
        <v>1394</v>
      </c>
      <c r="D40" s="64">
        <v>140</v>
      </c>
      <c r="F40" s="64">
        <v>17921.12</v>
      </c>
      <c r="G40" s="1" t="s">
        <v>66</v>
      </c>
      <c r="H40" s="1" t="s">
        <v>734</v>
      </c>
      <c r="I40" s="1" t="s">
        <v>1828</v>
      </c>
    </row>
    <row r="41" spans="1:8" ht="15">
      <c r="A41" s="63">
        <v>42604</v>
      </c>
      <c r="B41" s="64" t="s">
        <v>62</v>
      </c>
      <c r="C41" s="64" t="s">
        <v>1395</v>
      </c>
      <c r="D41" s="64">
        <v>200</v>
      </c>
      <c r="F41" s="64">
        <v>18121.12</v>
      </c>
      <c r="G41" s="1" t="s">
        <v>130</v>
      </c>
      <c r="H41" s="1" t="s">
        <v>1396</v>
      </c>
    </row>
    <row r="42" spans="1:9" ht="15">
      <c r="A42" s="63">
        <v>42604</v>
      </c>
      <c r="B42" s="64" t="s">
        <v>62</v>
      </c>
      <c r="C42" s="64" t="s">
        <v>1392</v>
      </c>
      <c r="D42" s="64">
        <v>330</v>
      </c>
      <c r="F42" s="64">
        <v>17131.12</v>
      </c>
      <c r="G42" s="1" t="s">
        <v>66</v>
      </c>
      <c r="H42" s="1" t="s">
        <v>736</v>
      </c>
      <c r="I42" s="1" t="s">
        <v>1828</v>
      </c>
    </row>
    <row r="43" spans="1:9" ht="15">
      <c r="A43" s="63">
        <v>42604</v>
      </c>
      <c r="B43" s="64" t="s">
        <v>62</v>
      </c>
      <c r="C43" s="64" t="s">
        <v>1393</v>
      </c>
      <c r="D43" s="64">
        <v>650</v>
      </c>
      <c r="F43" s="64">
        <v>17781.12</v>
      </c>
      <c r="G43" s="1" t="s">
        <v>66</v>
      </c>
      <c r="H43" s="1" t="s">
        <v>73</v>
      </c>
      <c r="I43" s="1" t="s">
        <v>73</v>
      </c>
    </row>
    <row r="44" spans="1:8" ht="15">
      <c r="A44" s="63">
        <v>42605</v>
      </c>
      <c r="B44" s="64" t="s">
        <v>25</v>
      </c>
      <c r="C44" s="64" t="s">
        <v>1397</v>
      </c>
      <c r="D44" s="64">
        <v>16</v>
      </c>
      <c r="F44" s="64">
        <v>18137.12</v>
      </c>
      <c r="G44" s="1" t="s">
        <v>116</v>
      </c>
      <c r="H44" s="1" t="s">
        <v>1398</v>
      </c>
    </row>
    <row r="45" spans="1:9" ht="15">
      <c r="A45" s="63">
        <v>42606</v>
      </c>
      <c r="B45" s="64" t="s">
        <v>25</v>
      </c>
      <c r="C45" s="64" t="s">
        <v>1399</v>
      </c>
      <c r="D45" s="64">
        <v>24</v>
      </c>
      <c r="F45" s="64">
        <v>18161.12</v>
      </c>
      <c r="G45" s="1" t="s">
        <v>235</v>
      </c>
      <c r="H45" s="1" t="s">
        <v>109</v>
      </c>
      <c r="I45" s="1" t="s">
        <v>1829</v>
      </c>
    </row>
    <row r="46" spans="1:8" ht="13.5">
      <c r="A46" s="50">
        <v>42608</v>
      </c>
      <c r="B46" s="1" t="s">
        <v>25</v>
      </c>
      <c r="C46" s="1" t="s">
        <v>1400</v>
      </c>
      <c r="D46" s="1">
        <v>20</v>
      </c>
      <c r="F46" s="1">
        <v>18181.12</v>
      </c>
      <c r="G46" s="1" t="s">
        <v>82</v>
      </c>
      <c r="H46" s="1" t="s">
        <v>129</v>
      </c>
    </row>
    <row r="47" spans="1:8" ht="13.5">
      <c r="A47" s="50">
        <v>42608</v>
      </c>
      <c r="B47" s="1" t="s">
        <v>25</v>
      </c>
      <c r="C47" s="1" t="s">
        <v>1401</v>
      </c>
      <c r="D47" s="1">
        <v>30</v>
      </c>
      <c r="F47" s="1">
        <v>18211.12</v>
      </c>
      <c r="G47" s="1" t="s">
        <v>130</v>
      </c>
      <c r="H47" s="1" t="s">
        <v>1402</v>
      </c>
    </row>
    <row r="48" spans="1:9" ht="13.5">
      <c r="A48" s="50">
        <v>42612</v>
      </c>
      <c r="B48" s="1" t="s">
        <v>25</v>
      </c>
      <c r="C48" s="1" t="s">
        <v>1411</v>
      </c>
      <c r="D48" s="1">
        <v>12</v>
      </c>
      <c r="F48" s="1">
        <v>18541.12</v>
      </c>
      <c r="G48" s="1" t="s">
        <v>235</v>
      </c>
      <c r="H48" s="1" t="s">
        <v>112</v>
      </c>
      <c r="I48" s="1" t="s">
        <v>1829</v>
      </c>
    </row>
    <row r="49" spans="1:7" ht="13.5">
      <c r="A49" s="50">
        <v>42612</v>
      </c>
      <c r="B49" s="1" t="s">
        <v>25</v>
      </c>
      <c r="C49" s="1" t="s">
        <v>1409</v>
      </c>
      <c r="D49" s="1">
        <v>16</v>
      </c>
      <c r="F49" s="1">
        <v>18507.12</v>
      </c>
      <c r="G49" s="1" t="s">
        <v>116</v>
      </c>
    </row>
    <row r="50" spans="1:7" ht="13.5">
      <c r="A50" s="50">
        <v>42612</v>
      </c>
      <c r="B50" s="1" t="s">
        <v>25</v>
      </c>
      <c r="C50" s="1" t="s">
        <v>1410</v>
      </c>
      <c r="D50" s="1">
        <v>22</v>
      </c>
      <c r="F50" s="1">
        <v>18529.12</v>
      </c>
      <c r="G50" s="176" t="s">
        <v>116</v>
      </c>
    </row>
    <row r="51" spans="1:8" ht="13.5">
      <c r="A51" s="50">
        <v>42612</v>
      </c>
      <c r="B51" s="1" t="s">
        <v>25</v>
      </c>
      <c r="C51" s="1" t="s">
        <v>1403</v>
      </c>
      <c r="D51" s="1">
        <v>24</v>
      </c>
      <c r="F51" s="1">
        <v>18235.12</v>
      </c>
      <c r="G51" s="190" t="s">
        <v>826</v>
      </c>
      <c r="H51" s="1" t="s">
        <v>1404</v>
      </c>
    </row>
    <row r="52" spans="1:7" ht="13.5">
      <c r="A52" s="50">
        <v>42612</v>
      </c>
      <c r="B52" s="1" t="s">
        <v>25</v>
      </c>
      <c r="C52" s="1" t="s">
        <v>1407</v>
      </c>
      <c r="D52" s="1">
        <v>28</v>
      </c>
      <c r="F52" s="1">
        <v>18463.12</v>
      </c>
      <c r="G52" s="1" t="s">
        <v>116</v>
      </c>
    </row>
    <row r="53" spans="1:7" ht="13.5">
      <c r="A53" s="50">
        <v>42612</v>
      </c>
      <c r="B53" s="1" t="s">
        <v>25</v>
      </c>
      <c r="C53" s="1" t="s">
        <v>1408</v>
      </c>
      <c r="D53" s="1">
        <v>28</v>
      </c>
      <c r="F53" s="1">
        <v>18491.12</v>
      </c>
      <c r="G53" s="1" t="s">
        <v>116</v>
      </c>
    </row>
    <row r="54" spans="1:8" ht="13.5">
      <c r="A54" s="50">
        <v>42612</v>
      </c>
      <c r="B54" s="1" t="s">
        <v>25</v>
      </c>
      <c r="C54" s="1" t="s">
        <v>1405</v>
      </c>
      <c r="D54" s="1">
        <v>200</v>
      </c>
      <c r="F54" s="1">
        <v>18435.12</v>
      </c>
      <c r="G54" s="191" t="s">
        <v>31</v>
      </c>
      <c r="H54" s="1" t="s">
        <v>1406</v>
      </c>
    </row>
    <row r="55" spans="1:9" ht="15">
      <c r="A55" s="63">
        <v>42613</v>
      </c>
      <c r="B55" s="64" t="s">
        <v>25</v>
      </c>
      <c r="C55" s="64" t="s">
        <v>1412</v>
      </c>
      <c r="D55" s="64">
        <v>12</v>
      </c>
      <c r="F55" s="64">
        <v>18553.12</v>
      </c>
      <c r="G55" s="1" t="s">
        <v>235</v>
      </c>
      <c r="H55" s="1" t="s">
        <v>112</v>
      </c>
      <c r="I55" s="1" t="s">
        <v>1829</v>
      </c>
    </row>
    <row r="56" spans="1:8" ht="15">
      <c r="A56" s="63">
        <v>42613</v>
      </c>
      <c r="B56" s="64" t="s">
        <v>25</v>
      </c>
      <c r="C56" s="64" t="s">
        <v>1415</v>
      </c>
      <c r="D56" s="64">
        <v>44</v>
      </c>
      <c r="F56" s="64">
        <v>18645.12</v>
      </c>
      <c r="G56" s="1" t="s">
        <v>116</v>
      </c>
      <c r="H56" s="1" t="s">
        <v>1416</v>
      </c>
    </row>
    <row r="57" spans="1:8" ht="15">
      <c r="A57" s="63">
        <v>42613</v>
      </c>
      <c r="B57" s="64" t="s">
        <v>25</v>
      </c>
      <c r="C57" s="64" t="s">
        <v>1413</v>
      </c>
      <c r="D57" s="64">
        <v>48</v>
      </c>
      <c r="F57" s="64">
        <v>18601.12</v>
      </c>
      <c r="G57" s="1" t="s">
        <v>116</v>
      </c>
      <c r="H57" s="1" t="s">
        <v>1414</v>
      </c>
    </row>
    <row r="60" spans="3:4" ht="13.5">
      <c r="C60" s="14" t="s">
        <v>137</v>
      </c>
      <c r="D60" s="1">
        <f>SUMIF(D2:D57,"&gt;0")</f>
        <v>3869</v>
      </c>
    </row>
    <row r="61" spans="3:4" ht="13.5">
      <c r="C61" s="14" t="s">
        <v>138</v>
      </c>
      <c r="D61" s="1">
        <f>SUMIF(D2:D57,"&lt;0")</f>
        <v>-3966.4400000000005</v>
      </c>
    </row>
    <row r="62" ht="13.5">
      <c r="C62" s="13"/>
    </row>
    <row r="63" ht="13.5">
      <c r="D63" s="1">
        <f>D60+D61</f>
        <v>-97.44000000000051</v>
      </c>
    </row>
    <row r="68" ht="15">
      <c r="E68" s="64">
        <v>-1760</v>
      </c>
    </row>
    <row r="69" ht="13.5">
      <c r="E69" s="1">
        <f>E57+E68</f>
        <v>-1760</v>
      </c>
    </row>
  </sheetData>
  <sheetProtection/>
  <autoFilter ref="A1:I1"/>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J97"/>
  <sheetViews>
    <sheetView workbookViewId="0" topLeftCell="B1">
      <pane ySplit="1" topLeftCell="BM2" activePane="bottomLeft" state="frozen"/>
      <selection pane="topLeft" activeCell="A1" sqref="A1"/>
      <selection pane="bottomLeft" activeCell="I31" sqref="I31"/>
    </sheetView>
  </sheetViews>
  <sheetFormatPr defaultColWidth="10.7109375" defaultRowHeight="15"/>
  <cols>
    <col min="1" max="1" width="16.140625" style="1" customWidth="1"/>
    <col min="2" max="2" width="5.00390625" style="1" bestFit="1" customWidth="1"/>
    <col min="3" max="3" width="111.421875" style="1" customWidth="1"/>
    <col min="4" max="4" width="10.421875" style="1" customWidth="1"/>
    <col min="5" max="5" width="11.7109375" style="1" customWidth="1"/>
    <col min="6" max="6" width="21.28125" style="1" customWidth="1"/>
    <col min="7" max="7" width="22.421875" style="1" customWidth="1"/>
    <col min="8" max="8" width="35.7109375" style="1" bestFit="1" customWidth="1"/>
    <col min="9" max="9" width="14.421875" style="1" bestFit="1" customWidth="1"/>
    <col min="10"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8" ht="15">
      <c r="A2" s="63">
        <v>42614</v>
      </c>
      <c r="B2" s="64" t="s">
        <v>29</v>
      </c>
      <c r="C2" s="64" t="s">
        <v>1475</v>
      </c>
      <c r="D2" s="64">
        <v>-1760</v>
      </c>
      <c r="F2" s="64">
        <v>17065.12</v>
      </c>
      <c r="G2" s="1" t="s">
        <v>66</v>
      </c>
      <c r="H2" s="1" t="s">
        <v>456</v>
      </c>
    </row>
    <row r="3" spans="1:8" ht="15">
      <c r="A3" s="63">
        <v>42614</v>
      </c>
      <c r="B3" s="64" t="s">
        <v>29</v>
      </c>
      <c r="C3" s="64" t="s">
        <v>1476</v>
      </c>
      <c r="D3" s="64">
        <v>-60</v>
      </c>
      <c r="F3" s="64">
        <v>17005.12</v>
      </c>
      <c r="G3" s="1" t="s">
        <v>1685</v>
      </c>
      <c r="H3" s="1" t="s">
        <v>1158</v>
      </c>
    </row>
    <row r="4" spans="1:9" ht="15">
      <c r="A4" s="63">
        <v>42614</v>
      </c>
      <c r="B4" s="64" t="s">
        <v>25</v>
      </c>
      <c r="C4" s="64" t="s">
        <v>1474</v>
      </c>
      <c r="D4" s="64">
        <v>12</v>
      </c>
      <c r="F4" s="64">
        <v>18825.12</v>
      </c>
      <c r="G4" s="1" t="s">
        <v>66</v>
      </c>
      <c r="H4" s="1" t="s">
        <v>108</v>
      </c>
      <c r="I4" s="1" t="s">
        <v>1827</v>
      </c>
    </row>
    <row r="5" spans="1:9" ht="15">
      <c r="A5" s="63">
        <v>42614</v>
      </c>
      <c r="B5" s="64" t="s">
        <v>25</v>
      </c>
      <c r="C5" s="64" t="s">
        <v>1471</v>
      </c>
      <c r="D5" s="64">
        <v>30</v>
      </c>
      <c r="F5" s="64">
        <v>18675.12</v>
      </c>
      <c r="G5" s="1" t="s">
        <v>66</v>
      </c>
      <c r="H5" s="1" t="s">
        <v>97</v>
      </c>
      <c r="I5" s="1" t="s">
        <v>1831</v>
      </c>
    </row>
    <row r="6" spans="1:9" ht="15">
      <c r="A6" s="63">
        <v>42614</v>
      </c>
      <c r="B6" s="64" t="s">
        <v>25</v>
      </c>
      <c r="C6" s="64" t="s">
        <v>1472</v>
      </c>
      <c r="D6" s="64">
        <v>30</v>
      </c>
      <c r="F6" s="64">
        <v>18705.12</v>
      </c>
      <c r="G6" s="1" t="s">
        <v>66</v>
      </c>
      <c r="H6" s="1" t="s">
        <v>76</v>
      </c>
      <c r="I6" s="1" t="s">
        <v>1831</v>
      </c>
    </row>
    <row r="7" spans="1:8" ht="15">
      <c r="A7" s="63">
        <v>42614</v>
      </c>
      <c r="B7" s="64" t="s">
        <v>25</v>
      </c>
      <c r="C7" s="64" t="s">
        <v>1473</v>
      </c>
      <c r="D7" s="64">
        <v>108</v>
      </c>
      <c r="F7" s="64">
        <v>18813.12</v>
      </c>
      <c r="G7" s="1" t="s">
        <v>116</v>
      </c>
      <c r="H7" s="1" t="s">
        <v>1384</v>
      </c>
    </row>
    <row r="8" spans="1:8" ht="15">
      <c r="A8" s="63">
        <v>42615</v>
      </c>
      <c r="B8" s="64" t="s">
        <v>29</v>
      </c>
      <c r="C8" s="64" t="s">
        <v>1479</v>
      </c>
      <c r="D8" s="64">
        <v>-444</v>
      </c>
      <c r="F8" s="64">
        <v>16593.12</v>
      </c>
      <c r="G8" s="1" t="s">
        <v>1815</v>
      </c>
      <c r="H8" s="64" t="s">
        <v>1578</v>
      </c>
    </row>
    <row r="9" spans="1:7" ht="15">
      <c r="A9" s="63">
        <v>42615</v>
      </c>
      <c r="B9" s="64" t="s">
        <v>28</v>
      </c>
      <c r="C9" s="64" t="s">
        <v>65</v>
      </c>
      <c r="D9" s="64">
        <v>-106.66</v>
      </c>
      <c r="F9" s="64">
        <v>16486.46</v>
      </c>
      <c r="G9" s="1" t="s">
        <v>85</v>
      </c>
    </row>
    <row r="10" spans="1:8" ht="15">
      <c r="A10" s="63">
        <v>42615</v>
      </c>
      <c r="B10" s="64" t="s">
        <v>25</v>
      </c>
      <c r="C10" s="64" t="s">
        <v>1478</v>
      </c>
      <c r="D10" s="64">
        <v>8</v>
      </c>
      <c r="F10" s="64">
        <v>17037.12</v>
      </c>
      <c r="G10" s="1" t="s">
        <v>116</v>
      </c>
      <c r="H10" s="1" t="s">
        <v>1414</v>
      </c>
    </row>
    <row r="11" spans="1:9" ht="15">
      <c r="A11" s="63">
        <v>42615</v>
      </c>
      <c r="B11" s="64" t="s">
        <v>25</v>
      </c>
      <c r="C11" s="64" t="s">
        <v>1477</v>
      </c>
      <c r="D11" s="64">
        <v>24</v>
      </c>
      <c r="F11" s="64">
        <v>17029.12</v>
      </c>
      <c r="G11" s="1" t="s">
        <v>66</v>
      </c>
      <c r="H11" s="1" t="s">
        <v>115</v>
      </c>
      <c r="I11" s="1" t="s">
        <v>1827</v>
      </c>
    </row>
    <row r="12" spans="1:8" ht="13.5">
      <c r="A12" s="50">
        <v>42618</v>
      </c>
      <c r="B12" s="1" t="s">
        <v>29</v>
      </c>
      <c r="C12" s="1" t="s">
        <v>1480</v>
      </c>
      <c r="D12" s="1">
        <v>-70</v>
      </c>
      <c r="F12" s="1">
        <v>16416.46</v>
      </c>
      <c r="G12" s="1" t="s">
        <v>235</v>
      </c>
      <c r="H12" s="1" t="s">
        <v>72</v>
      </c>
    </row>
    <row r="13" spans="1:8" ht="13.5">
      <c r="A13" s="50">
        <v>42619</v>
      </c>
      <c r="B13" s="1" t="s">
        <v>29</v>
      </c>
      <c r="C13" s="1" t="s">
        <v>1482</v>
      </c>
      <c r="D13" s="1">
        <v>-700</v>
      </c>
      <c r="F13" s="1">
        <v>15756.46</v>
      </c>
      <c r="G13" s="1" t="s">
        <v>116</v>
      </c>
      <c r="H13" s="1" t="s">
        <v>1483</v>
      </c>
    </row>
    <row r="14" spans="1:9" ht="13.5">
      <c r="A14" s="50">
        <v>42619</v>
      </c>
      <c r="B14" s="1" t="s">
        <v>25</v>
      </c>
      <c r="C14" s="1" t="s">
        <v>1481</v>
      </c>
      <c r="D14" s="1">
        <v>40</v>
      </c>
      <c r="F14" s="1">
        <v>16456.46</v>
      </c>
      <c r="G14" s="1" t="s">
        <v>66</v>
      </c>
      <c r="H14" s="1" t="s">
        <v>965</v>
      </c>
      <c r="I14" s="1" t="s">
        <v>1827</v>
      </c>
    </row>
    <row r="15" spans="1:9" ht="13.5">
      <c r="A15" s="50">
        <v>42620</v>
      </c>
      <c r="B15" s="1" t="s">
        <v>25</v>
      </c>
      <c r="C15" s="1" t="s">
        <v>1484</v>
      </c>
      <c r="D15" s="1">
        <v>24</v>
      </c>
      <c r="F15" s="1">
        <v>15780.46</v>
      </c>
      <c r="G15" s="1" t="s">
        <v>66</v>
      </c>
      <c r="H15" s="1" t="s">
        <v>727</v>
      </c>
      <c r="I15" s="1" t="s">
        <v>1827</v>
      </c>
    </row>
    <row r="16" spans="1:9" ht="13.5">
      <c r="A16" s="50">
        <v>42620</v>
      </c>
      <c r="B16" s="1" t="s">
        <v>25</v>
      </c>
      <c r="C16" s="1" t="s">
        <v>1485</v>
      </c>
      <c r="D16" s="1">
        <v>40</v>
      </c>
      <c r="F16" s="1">
        <v>15820.46</v>
      </c>
      <c r="G16" s="1" t="s">
        <v>66</v>
      </c>
      <c r="H16" s="1" t="s">
        <v>453</v>
      </c>
      <c r="I16" s="1" t="s">
        <v>1831</v>
      </c>
    </row>
    <row r="17" spans="1:8" ht="13.5">
      <c r="A17" s="50">
        <v>42621</v>
      </c>
      <c r="B17" s="1" t="s">
        <v>25</v>
      </c>
      <c r="C17" s="1" t="s">
        <v>1486</v>
      </c>
      <c r="D17" s="1">
        <v>24</v>
      </c>
      <c r="F17" s="1">
        <v>15844.46</v>
      </c>
      <c r="G17" s="1" t="s">
        <v>826</v>
      </c>
      <c r="H17" s="1" t="s">
        <v>1487</v>
      </c>
    </row>
    <row r="18" spans="1:8" ht="13.5">
      <c r="A18" s="50">
        <v>42621</v>
      </c>
      <c r="B18" s="1" t="s">
        <v>25</v>
      </c>
      <c r="C18" s="1" t="s">
        <v>1488</v>
      </c>
      <c r="D18" s="1">
        <v>150</v>
      </c>
      <c r="F18" s="1">
        <v>15994.46</v>
      </c>
      <c r="G18" s="1" t="s">
        <v>130</v>
      </c>
      <c r="H18" s="1" t="s">
        <v>1489</v>
      </c>
    </row>
    <row r="19" spans="1:9" ht="13.5">
      <c r="A19" s="50">
        <v>42622</v>
      </c>
      <c r="B19" s="1" t="s">
        <v>70</v>
      </c>
      <c r="C19" s="1" t="s">
        <v>1493</v>
      </c>
      <c r="D19" s="1">
        <v>-1503.96</v>
      </c>
      <c r="F19" s="1">
        <v>14644.5</v>
      </c>
      <c r="G19" s="1" t="s">
        <v>66</v>
      </c>
      <c r="H19" s="1" t="s">
        <v>79</v>
      </c>
      <c r="I19" s="181">
        <v>42522</v>
      </c>
    </row>
    <row r="20" spans="1:8" ht="13.5">
      <c r="A20" s="50">
        <v>42622</v>
      </c>
      <c r="B20" s="1" t="s">
        <v>62</v>
      </c>
      <c r="C20" s="1" t="s">
        <v>1492</v>
      </c>
      <c r="D20" s="1">
        <v>10</v>
      </c>
      <c r="F20" s="1">
        <v>16148.46</v>
      </c>
      <c r="G20" s="1" t="s">
        <v>130</v>
      </c>
      <c r="H20" s="1" t="s">
        <v>1687</v>
      </c>
    </row>
    <row r="21" spans="1:8" ht="13.5">
      <c r="A21" s="50">
        <v>42622</v>
      </c>
      <c r="B21" s="1" t="s">
        <v>25</v>
      </c>
      <c r="C21" s="1" t="s">
        <v>1490</v>
      </c>
      <c r="D21" s="1">
        <v>144</v>
      </c>
      <c r="F21" s="1">
        <v>16138.46</v>
      </c>
      <c r="G21" s="1" t="s">
        <v>116</v>
      </c>
      <c r="H21" s="1" t="s">
        <v>1491</v>
      </c>
    </row>
    <row r="22" spans="1:9" ht="13.5">
      <c r="A22" s="50">
        <v>42625</v>
      </c>
      <c r="B22" s="1" t="s">
        <v>68</v>
      </c>
      <c r="C22" s="1" t="s">
        <v>119</v>
      </c>
      <c r="D22" s="1">
        <v>10</v>
      </c>
      <c r="F22" s="1">
        <v>19531.5</v>
      </c>
      <c r="G22" s="1" t="s">
        <v>66</v>
      </c>
      <c r="H22" s="1" t="s">
        <v>739</v>
      </c>
      <c r="I22" s="1" t="s">
        <v>1831</v>
      </c>
    </row>
    <row r="23" spans="1:9" ht="13.5">
      <c r="A23" s="50">
        <v>42625</v>
      </c>
      <c r="B23" s="1" t="s">
        <v>68</v>
      </c>
      <c r="C23" s="1" t="s">
        <v>119</v>
      </c>
      <c r="D23" s="1">
        <v>10</v>
      </c>
      <c r="F23" s="1">
        <v>19541.5</v>
      </c>
      <c r="G23" s="1" t="s">
        <v>66</v>
      </c>
      <c r="H23" s="1" t="s">
        <v>739</v>
      </c>
      <c r="I23" s="1" t="s">
        <v>1831</v>
      </c>
    </row>
    <row r="24" spans="1:9" ht="13.5">
      <c r="A24" s="50">
        <v>42625</v>
      </c>
      <c r="B24" s="1" t="s">
        <v>25</v>
      </c>
      <c r="C24" s="1" t="s">
        <v>1501</v>
      </c>
      <c r="D24" s="1">
        <v>18</v>
      </c>
      <c r="F24" s="1">
        <v>16941.5</v>
      </c>
      <c r="G24" s="1" t="s">
        <v>235</v>
      </c>
      <c r="H24" s="1" t="s">
        <v>810</v>
      </c>
      <c r="I24" s="1" t="s">
        <v>1829</v>
      </c>
    </row>
    <row r="25" spans="1:8" ht="13.5">
      <c r="A25" s="50">
        <v>42625</v>
      </c>
      <c r="B25" s="1" t="s">
        <v>25</v>
      </c>
      <c r="C25" s="1" t="s">
        <v>1497</v>
      </c>
      <c r="D25" s="1">
        <v>24</v>
      </c>
      <c r="F25" s="1">
        <v>15858.5</v>
      </c>
      <c r="G25" s="1" t="s">
        <v>826</v>
      </c>
      <c r="H25" s="1" t="s">
        <v>121</v>
      </c>
    </row>
    <row r="26" spans="1:8" ht="13.5">
      <c r="A26" s="50">
        <v>42625</v>
      </c>
      <c r="B26" s="1" t="s">
        <v>25</v>
      </c>
      <c r="C26" s="1" t="s">
        <v>1495</v>
      </c>
      <c r="D26" s="1">
        <v>40</v>
      </c>
      <c r="F26" s="1">
        <v>15784.5</v>
      </c>
      <c r="G26" s="1" t="s">
        <v>826</v>
      </c>
      <c r="H26" s="1" t="s">
        <v>1688</v>
      </c>
    </row>
    <row r="27" spans="1:8" ht="13.5">
      <c r="A27" s="50">
        <v>42625</v>
      </c>
      <c r="B27" s="1" t="s">
        <v>25</v>
      </c>
      <c r="C27" s="1" t="s">
        <v>1496</v>
      </c>
      <c r="D27" s="1">
        <v>50</v>
      </c>
      <c r="F27" s="1">
        <v>15834.5</v>
      </c>
      <c r="G27" s="1" t="s">
        <v>826</v>
      </c>
      <c r="H27" s="1" t="s">
        <v>1689</v>
      </c>
    </row>
    <row r="28" spans="1:8" ht="13.5">
      <c r="A28" s="50">
        <v>42625</v>
      </c>
      <c r="B28" s="1" t="s">
        <v>25</v>
      </c>
      <c r="C28" s="1" t="s">
        <v>1500</v>
      </c>
      <c r="D28" s="1">
        <v>65</v>
      </c>
      <c r="F28" s="1">
        <v>16923.5</v>
      </c>
      <c r="G28" s="1" t="s">
        <v>826</v>
      </c>
      <c r="H28" s="1" t="s">
        <v>1154</v>
      </c>
    </row>
    <row r="29" spans="1:8" ht="13.5">
      <c r="A29" s="50">
        <v>42625</v>
      </c>
      <c r="B29" s="1" t="s">
        <v>62</v>
      </c>
      <c r="C29" s="1" t="s">
        <v>1507</v>
      </c>
      <c r="D29" s="1">
        <v>100</v>
      </c>
      <c r="F29" s="1">
        <v>19421.5</v>
      </c>
      <c r="G29" s="1" t="s">
        <v>166</v>
      </c>
      <c r="H29" s="1" t="s">
        <v>1858</v>
      </c>
    </row>
    <row r="30" spans="1:9" ht="13.5">
      <c r="A30" s="50">
        <v>42625</v>
      </c>
      <c r="B30" s="1" t="s">
        <v>62</v>
      </c>
      <c r="C30" s="1" t="s">
        <v>1508</v>
      </c>
      <c r="D30" s="1">
        <v>100</v>
      </c>
      <c r="F30" s="1">
        <v>19521.5</v>
      </c>
      <c r="G30" s="1" t="s">
        <v>80</v>
      </c>
      <c r="H30" s="1" t="s">
        <v>1836</v>
      </c>
      <c r="I30" s="1" t="s">
        <v>1692</v>
      </c>
    </row>
    <row r="31" spans="1:10" ht="13.5">
      <c r="A31" s="50">
        <v>42625</v>
      </c>
      <c r="B31" s="1" t="s">
        <v>62</v>
      </c>
      <c r="C31" s="1" t="s">
        <v>1505</v>
      </c>
      <c r="D31" s="1">
        <v>200</v>
      </c>
      <c r="F31" s="1">
        <v>19121.5</v>
      </c>
      <c r="G31" s="1" t="s">
        <v>66</v>
      </c>
      <c r="H31" s="1" t="s">
        <v>107</v>
      </c>
      <c r="I31" s="1" t="s">
        <v>1828</v>
      </c>
      <c r="J31" s="1" t="s">
        <v>1693</v>
      </c>
    </row>
    <row r="32" spans="1:10" ht="13.5">
      <c r="A32" s="50">
        <v>42625</v>
      </c>
      <c r="B32" s="1" t="s">
        <v>62</v>
      </c>
      <c r="C32" s="1" t="s">
        <v>1506</v>
      </c>
      <c r="D32" s="1">
        <v>200</v>
      </c>
      <c r="F32" s="1">
        <v>19321.5</v>
      </c>
      <c r="G32" s="1" t="s">
        <v>66</v>
      </c>
      <c r="H32" s="1" t="s">
        <v>107</v>
      </c>
      <c r="I32" s="1" t="s">
        <v>1828</v>
      </c>
      <c r="J32" s="1" t="s">
        <v>1694</v>
      </c>
    </row>
    <row r="33" spans="1:9" ht="13.5">
      <c r="A33" s="50">
        <v>42625</v>
      </c>
      <c r="B33" s="1" t="s">
        <v>62</v>
      </c>
      <c r="C33" s="1" t="s">
        <v>1504</v>
      </c>
      <c r="D33" s="1">
        <v>330</v>
      </c>
      <c r="F33" s="1">
        <v>18921.5</v>
      </c>
      <c r="G33" s="1" t="s">
        <v>66</v>
      </c>
      <c r="H33" s="1" t="s">
        <v>736</v>
      </c>
      <c r="I33" s="1" t="s">
        <v>1828</v>
      </c>
    </row>
    <row r="34" spans="1:9" ht="13.5">
      <c r="A34" s="50">
        <v>42625</v>
      </c>
      <c r="B34" s="1" t="s">
        <v>62</v>
      </c>
      <c r="C34" s="1" t="s">
        <v>1503</v>
      </c>
      <c r="D34" s="1">
        <v>650</v>
      </c>
      <c r="F34" s="1">
        <v>18591.5</v>
      </c>
      <c r="G34" s="1" t="s">
        <v>66</v>
      </c>
      <c r="H34" s="1" t="s">
        <v>73</v>
      </c>
      <c r="I34" s="1" t="s">
        <v>73</v>
      </c>
    </row>
    <row r="35" spans="1:8" ht="13.5">
      <c r="A35" s="50">
        <v>42625</v>
      </c>
      <c r="B35" s="1" t="s">
        <v>25</v>
      </c>
      <c r="C35" s="1" t="s">
        <v>1498</v>
      </c>
      <c r="D35" s="1">
        <v>1000</v>
      </c>
      <c r="F35" s="1">
        <v>16858.5</v>
      </c>
      <c r="G35" s="1" t="s">
        <v>826</v>
      </c>
      <c r="H35" s="1" t="s">
        <v>1499</v>
      </c>
    </row>
    <row r="36" spans="1:8" ht="13.5">
      <c r="A36" s="50">
        <v>42625</v>
      </c>
      <c r="B36" s="1" t="s">
        <v>25</v>
      </c>
      <c r="C36" s="1" t="s">
        <v>1502</v>
      </c>
      <c r="D36" s="1">
        <v>1000</v>
      </c>
      <c r="F36" s="1">
        <v>17941.5</v>
      </c>
      <c r="G36" s="1" t="s">
        <v>826</v>
      </c>
      <c r="H36" s="1" t="s">
        <v>1499</v>
      </c>
    </row>
    <row r="37" spans="1:8" ht="13.5">
      <c r="A37" s="50">
        <v>42625</v>
      </c>
      <c r="B37" s="1" t="s">
        <v>25</v>
      </c>
      <c r="C37" s="1" t="s">
        <v>1494</v>
      </c>
      <c r="D37" s="1">
        <v>1100</v>
      </c>
      <c r="F37" s="1">
        <v>15744.5</v>
      </c>
      <c r="G37" s="1" t="s">
        <v>116</v>
      </c>
      <c r="H37" s="1" t="s">
        <v>1154</v>
      </c>
    </row>
    <row r="38" spans="1:8" ht="13.5">
      <c r="A38" s="50">
        <v>42626</v>
      </c>
      <c r="B38" s="1" t="s">
        <v>29</v>
      </c>
      <c r="C38" s="1" t="s">
        <v>1509</v>
      </c>
      <c r="D38" s="1">
        <v>-100</v>
      </c>
      <c r="F38" s="1">
        <v>19441.5</v>
      </c>
      <c r="G38" s="1" t="s">
        <v>861</v>
      </c>
      <c r="H38" s="1" t="s">
        <v>1510</v>
      </c>
    </row>
    <row r="39" spans="1:8" ht="13.5">
      <c r="A39" s="50">
        <v>42627</v>
      </c>
      <c r="B39" s="1" t="s">
        <v>29</v>
      </c>
      <c r="C39" s="1" t="s">
        <v>1516</v>
      </c>
      <c r="D39" s="1">
        <v>-200</v>
      </c>
      <c r="F39" s="1">
        <v>19306.5</v>
      </c>
      <c r="G39" s="1" t="s">
        <v>116</v>
      </c>
      <c r="H39" s="1" t="s">
        <v>1517</v>
      </c>
    </row>
    <row r="40" spans="1:8" ht="13.5">
      <c r="A40" s="50">
        <v>42627</v>
      </c>
      <c r="B40" s="1" t="s">
        <v>29</v>
      </c>
      <c r="C40" s="1" t="s">
        <v>1515</v>
      </c>
      <c r="D40" s="1">
        <v>-60</v>
      </c>
      <c r="F40" s="1">
        <v>19506.5</v>
      </c>
      <c r="G40" s="1" t="s">
        <v>1685</v>
      </c>
      <c r="H40" s="1" t="s">
        <v>1158</v>
      </c>
    </row>
    <row r="41" spans="1:8" ht="13.5">
      <c r="A41" s="50">
        <v>42627</v>
      </c>
      <c r="B41" s="1" t="s">
        <v>25</v>
      </c>
      <c r="C41" s="1" t="s">
        <v>1511</v>
      </c>
      <c r="D41" s="1">
        <v>24</v>
      </c>
      <c r="F41" s="1">
        <v>19465.5</v>
      </c>
      <c r="G41" s="1" t="s">
        <v>826</v>
      </c>
      <c r="H41" s="1" t="s">
        <v>1512</v>
      </c>
    </row>
    <row r="42" spans="1:8" ht="13.5">
      <c r="A42" s="50">
        <v>42627</v>
      </c>
      <c r="B42" s="1" t="s">
        <v>25</v>
      </c>
      <c r="C42" s="1" t="s">
        <v>1513</v>
      </c>
      <c r="D42" s="1">
        <v>101</v>
      </c>
      <c r="F42" s="1">
        <v>19566.5</v>
      </c>
      <c r="G42" s="1" t="s">
        <v>826</v>
      </c>
      <c r="H42" s="1" t="s">
        <v>1514</v>
      </c>
    </row>
    <row r="43" spans="1:7" ht="15">
      <c r="A43" s="63">
        <v>42628</v>
      </c>
      <c r="B43" s="64" t="s">
        <v>25</v>
      </c>
      <c r="C43" s="64" t="s">
        <v>1520</v>
      </c>
      <c r="D43" s="64">
        <v>12</v>
      </c>
      <c r="F43" s="64">
        <v>19598.5</v>
      </c>
      <c r="G43" s="1" t="s">
        <v>82</v>
      </c>
    </row>
    <row r="44" spans="1:8" ht="15">
      <c r="A44" s="63">
        <v>42628</v>
      </c>
      <c r="B44" s="64" t="s">
        <v>25</v>
      </c>
      <c r="C44" s="64" t="s">
        <v>1518</v>
      </c>
      <c r="D44" s="64">
        <v>280</v>
      </c>
      <c r="F44" s="64">
        <v>19586.5</v>
      </c>
      <c r="G44" s="1" t="s">
        <v>31</v>
      </c>
      <c r="H44" s="1" t="s">
        <v>1519</v>
      </c>
    </row>
    <row r="45" spans="1:8" ht="15">
      <c r="A45" s="63">
        <v>42629</v>
      </c>
      <c r="B45" s="64" t="s">
        <v>29</v>
      </c>
      <c r="C45" s="64" t="s">
        <v>1523</v>
      </c>
      <c r="D45" s="64">
        <v>-2000</v>
      </c>
      <c r="F45" s="64">
        <v>17398.5</v>
      </c>
      <c r="G45" s="1" t="s">
        <v>826</v>
      </c>
      <c r="H45" s="1" t="s">
        <v>1524</v>
      </c>
    </row>
    <row r="46" spans="1:8" ht="15">
      <c r="A46" s="63">
        <v>42629</v>
      </c>
      <c r="B46" s="64" t="s">
        <v>29</v>
      </c>
      <c r="C46" s="64" t="s">
        <v>1525</v>
      </c>
      <c r="D46" s="64">
        <v>-2000</v>
      </c>
      <c r="F46" s="64">
        <v>15398.5</v>
      </c>
      <c r="G46" s="1" t="s">
        <v>826</v>
      </c>
      <c r="H46" s="1" t="s">
        <v>1524</v>
      </c>
    </row>
    <row r="47" spans="1:9" ht="15">
      <c r="A47" s="63">
        <v>42629</v>
      </c>
      <c r="B47" s="64" t="s">
        <v>29</v>
      </c>
      <c r="C47" s="64" t="s">
        <v>1522</v>
      </c>
      <c r="D47" s="64">
        <v>-350</v>
      </c>
      <c r="F47" s="64">
        <v>19398.5</v>
      </c>
      <c r="G47" s="1" t="s">
        <v>66</v>
      </c>
      <c r="H47" s="1" t="s">
        <v>94</v>
      </c>
      <c r="I47" s="1" t="s">
        <v>94</v>
      </c>
    </row>
    <row r="48" spans="1:7" ht="15">
      <c r="A48" s="63">
        <v>42629</v>
      </c>
      <c r="B48" s="64" t="s">
        <v>28</v>
      </c>
      <c r="C48" s="64" t="s">
        <v>65</v>
      </c>
      <c r="D48" s="64">
        <v>-106.64</v>
      </c>
      <c r="F48" s="64">
        <v>15291.86</v>
      </c>
      <c r="G48" s="1" t="s">
        <v>85</v>
      </c>
    </row>
    <row r="49" spans="1:9" ht="15">
      <c r="A49" s="63">
        <v>42629</v>
      </c>
      <c r="B49" s="64" t="s">
        <v>25</v>
      </c>
      <c r="C49" s="189" t="s">
        <v>1521</v>
      </c>
      <c r="D49" s="64">
        <v>130</v>
      </c>
      <c r="F49" s="64">
        <v>19748.5</v>
      </c>
      <c r="G49" s="1" t="s">
        <v>66</v>
      </c>
      <c r="H49" s="1" t="s">
        <v>248</v>
      </c>
      <c r="I49" s="1" t="s">
        <v>1823</v>
      </c>
    </row>
    <row r="50" spans="1:9" ht="15">
      <c r="A50" s="63">
        <v>42629</v>
      </c>
      <c r="B50" s="64" t="s">
        <v>25</v>
      </c>
      <c r="C50" s="189" t="s">
        <v>1521</v>
      </c>
      <c r="D50" s="64"/>
      <c r="E50" s="1">
        <v>20</v>
      </c>
      <c r="F50" s="64"/>
      <c r="G50" s="1" t="s">
        <v>66</v>
      </c>
      <c r="H50" s="1" t="s">
        <v>248</v>
      </c>
      <c r="I50" s="1" t="s">
        <v>1823</v>
      </c>
    </row>
    <row r="51" spans="1:8" ht="13.5">
      <c r="A51" s="50">
        <v>42632</v>
      </c>
      <c r="B51" s="1" t="s">
        <v>29</v>
      </c>
      <c r="C51" s="1" t="s">
        <v>1537</v>
      </c>
      <c r="D51" s="1">
        <v>-400</v>
      </c>
      <c r="F51" s="1">
        <v>15308.86</v>
      </c>
      <c r="G51" s="1" t="s">
        <v>116</v>
      </c>
      <c r="H51" s="1" t="s">
        <v>1538</v>
      </c>
    </row>
    <row r="52" spans="1:7" ht="13.5">
      <c r="A52" s="50">
        <v>42632</v>
      </c>
      <c r="B52" s="1" t="s">
        <v>28</v>
      </c>
      <c r="C52" s="1" t="s">
        <v>1539</v>
      </c>
      <c r="D52" s="1">
        <v>-43.11</v>
      </c>
      <c r="F52" s="1">
        <v>15265.75</v>
      </c>
      <c r="G52" s="1" t="s">
        <v>86</v>
      </c>
    </row>
    <row r="53" spans="1:7" ht="13.5">
      <c r="A53" s="50">
        <v>42632</v>
      </c>
      <c r="B53" s="1" t="s">
        <v>25</v>
      </c>
      <c r="C53" s="65" t="s">
        <v>1528</v>
      </c>
      <c r="D53" s="1">
        <v>10</v>
      </c>
      <c r="F53" s="1">
        <v>15571.86</v>
      </c>
      <c r="G53" s="1" t="s">
        <v>826</v>
      </c>
    </row>
    <row r="54" spans="1:9" ht="13.5">
      <c r="A54" s="50">
        <v>42632</v>
      </c>
      <c r="B54" s="1" t="s">
        <v>68</v>
      </c>
      <c r="C54" s="1" t="s">
        <v>119</v>
      </c>
      <c r="D54" s="1">
        <v>10</v>
      </c>
      <c r="F54" s="1">
        <v>15708.86</v>
      </c>
      <c r="G54" s="1" t="s">
        <v>66</v>
      </c>
      <c r="H54" s="1" t="s">
        <v>739</v>
      </c>
      <c r="I54" s="1" t="s">
        <v>1831</v>
      </c>
    </row>
    <row r="55" spans="1:7" ht="13.5">
      <c r="A55" s="50">
        <v>42632</v>
      </c>
      <c r="B55" s="1" t="s">
        <v>25</v>
      </c>
      <c r="C55" s="1" t="s">
        <v>1531</v>
      </c>
      <c r="D55" s="1">
        <v>12</v>
      </c>
      <c r="F55" s="1">
        <v>15612.86</v>
      </c>
      <c r="G55" s="1" t="s">
        <v>826</v>
      </c>
    </row>
    <row r="56" spans="1:8" ht="13.5">
      <c r="A56" s="50">
        <v>42632</v>
      </c>
      <c r="B56" s="1" t="s">
        <v>25</v>
      </c>
      <c r="C56" s="65" t="s">
        <v>1534</v>
      </c>
      <c r="D56" s="1">
        <v>12</v>
      </c>
      <c r="G56" s="1" t="s">
        <v>826</v>
      </c>
      <c r="H56" s="1" t="s">
        <v>1536</v>
      </c>
    </row>
    <row r="57" spans="1:8" ht="13.5">
      <c r="A57" s="50">
        <v>42632</v>
      </c>
      <c r="B57" s="1" t="s">
        <v>25</v>
      </c>
      <c r="C57" s="65" t="s">
        <v>1534</v>
      </c>
      <c r="D57" s="1">
        <v>24</v>
      </c>
      <c r="F57" s="1">
        <v>15698.86</v>
      </c>
      <c r="G57" s="1" t="s">
        <v>826</v>
      </c>
      <c r="H57" s="176" t="s">
        <v>1535</v>
      </c>
    </row>
    <row r="58" spans="1:8" ht="13.5">
      <c r="A58" s="50">
        <v>42632</v>
      </c>
      <c r="B58" s="1" t="s">
        <v>25</v>
      </c>
      <c r="C58" s="1" t="s">
        <v>1530</v>
      </c>
      <c r="D58" s="1">
        <v>29</v>
      </c>
      <c r="F58" s="1">
        <v>15600.86</v>
      </c>
      <c r="G58" s="1" t="s">
        <v>826</v>
      </c>
      <c r="H58" s="190" t="s">
        <v>121</v>
      </c>
    </row>
    <row r="59" spans="1:8" ht="13.5">
      <c r="A59" s="50">
        <v>42632</v>
      </c>
      <c r="B59" s="1" t="s">
        <v>25</v>
      </c>
      <c r="C59" s="65" t="s">
        <v>1528</v>
      </c>
      <c r="D59" s="1">
        <v>30</v>
      </c>
      <c r="F59" s="1">
        <v>15571.86</v>
      </c>
      <c r="G59" s="1" t="s">
        <v>826</v>
      </c>
      <c r="H59" s="1" t="s">
        <v>1529</v>
      </c>
    </row>
    <row r="60" spans="1:9" ht="13.5">
      <c r="A60" s="50">
        <v>42632</v>
      </c>
      <c r="B60" s="1" t="s">
        <v>25</v>
      </c>
      <c r="C60" s="1" t="s">
        <v>1532</v>
      </c>
      <c r="D60" s="1">
        <v>50</v>
      </c>
      <c r="F60" s="1">
        <v>15662.86</v>
      </c>
      <c r="G60" s="1" t="s">
        <v>66</v>
      </c>
      <c r="H60" s="192" t="s">
        <v>1533</v>
      </c>
      <c r="I60" s="1" t="s">
        <v>1831</v>
      </c>
    </row>
    <row r="61" spans="1:8" ht="13.5">
      <c r="A61" s="50">
        <v>42632</v>
      </c>
      <c r="B61" s="1" t="s">
        <v>117</v>
      </c>
      <c r="C61" s="1" t="s">
        <v>69</v>
      </c>
      <c r="D61" s="1">
        <v>240</v>
      </c>
      <c r="F61" s="1">
        <v>15531.86</v>
      </c>
      <c r="G61" s="1" t="s">
        <v>826</v>
      </c>
      <c r="H61" s="1" t="s">
        <v>1527</v>
      </c>
    </row>
    <row r="62" spans="1:8" ht="13.5">
      <c r="A62" s="50">
        <v>42633</v>
      </c>
      <c r="B62" s="1" t="s">
        <v>29</v>
      </c>
      <c r="C62" s="1" t="s">
        <v>1540</v>
      </c>
      <c r="D62" s="1">
        <v>-90</v>
      </c>
      <c r="F62" s="1">
        <v>15175.75</v>
      </c>
      <c r="G62" s="1" t="s">
        <v>1685</v>
      </c>
      <c r="H62" s="1" t="s">
        <v>1158</v>
      </c>
    </row>
    <row r="63" spans="1:8" ht="13.5">
      <c r="A63" s="50">
        <v>42634</v>
      </c>
      <c r="B63" s="1" t="s">
        <v>29</v>
      </c>
      <c r="C63" s="1" t="s">
        <v>1542</v>
      </c>
      <c r="D63" s="1">
        <v>-857.33</v>
      </c>
      <c r="F63" s="1">
        <v>14358.42</v>
      </c>
      <c r="G63" s="1" t="s">
        <v>724</v>
      </c>
      <c r="H63" s="1" t="s">
        <v>1543</v>
      </c>
    </row>
    <row r="64" spans="1:8" ht="13.5">
      <c r="A64" s="50">
        <v>42634</v>
      </c>
      <c r="B64" s="1" t="s">
        <v>29</v>
      </c>
      <c r="C64" s="1" t="s">
        <v>1544</v>
      </c>
      <c r="D64" s="1">
        <v>-140</v>
      </c>
      <c r="F64" s="1">
        <v>14218.42</v>
      </c>
      <c r="G64" s="1" t="s">
        <v>724</v>
      </c>
      <c r="H64" s="1" t="s">
        <v>1545</v>
      </c>
    </row>
    <row r="65" spans="1:9" ht="13.5">
      <c r="A65" s="50">
        <v>42634</v>
      </c>
      <c r="B65" s="1" t="s">
        <v>25</v>
      </c>
      <c r="C65" s="1" t="s">
        <v>1541</v>
      </c>
      <c r="D65" s="1">
        <v>40</v>
      </c>
      <c r="F65" s="1">
        <v>15215.75</v>
      </c>
      <c r="G65" s="1" t="s">
        <v>66</v>
      </c>
      <c r="H65" s="1" t="s">
        <v>1690</v>
      </c>
      <c r="I65" s="1" t="s">
        <v>1823</v>
      </c>
    </row>
    <row r="66" spans="1:8" ht="13.5">
      <c r="A66" s="50">
        <v>42635</v>
      </c>
      <c r="B66" s="1" t="s">
        <v>29</v>
      </c>
      <c r="C66" s="1" t="s">
        <v>1546</v>
      </c>
      <c r="D66" s="1">
        <v>-196</v>
      </c>
      <c r="F66" s="1">
        <v>14022.42</v>
      </c>
      <c r="G66" s="1" t="s">
        <v>235</v>
      </c>
      <c r="H66" s="1" t="s">
        <v>72</v>
      </c>
    </row>
    <row r="67" spans="1:9" ht="13.5">
      <c r="A67" s="50">
        <v>42636</v>
      </c>
      <c r="B67" s="1" t="s">
        <v>25</v>
      </c>
      <c r="C67" s="1" t="s">
        <v>1547</v>
      </c>
      <c r="D67" s="1">
        <v>60</v>
      </c>
      <c r="F67" s="1">
        <v>14082.42</v>
      </c>
      <c r="G67" s="1" t="s">
        <v>235</v>
      </c>
      <c r="H67" s="1" t="s">
        <v>987</v>
      </c>
      <c r="I67" s="1" t="s">
        <v>1829</v>
      </c>
    </row>
    <row r="68" spans="1:8" ht="13.5">
      <c r="A68" s="50">
        <v>42636</v>
      </c>
      <c r="B68" s="1" t="s">
        <v>25</v>
      </c>
      <c r="C68" s="1" t="s">
        <v>1548</v>
      </c>
      <c r="D68" s="1">
        <v>80</v>
      </c>
      <c r="F68" s="1">
        <v>14162.42</v>
      </c>
      <c r="G68" s="1" t="s">
        <v>826</v>
      </c>
      <c r="H68" s="1" t="s">
        <v>1549</v>
      </c>
    </row>
    <row r="69" spans="1:9" ht="15">
      <c r="A69" s="63">
        <v>42639</v>
      </c>
      <c r="B69" s="64" t="s">
        <v>25</v>
      </c>
      <c r="C69" s="64" t="s">
        <v>1556</v>
      </c>
      <c r="D69" s="64">
        <v>6</v>
      </c>
      <c r="F69" s="64">
        <v>14558.42</v>
      </c>
      <c r="G69" s="1" t="s">
        <v>235</v>
      </c>
      <c r="H69" s="1" t="s">
        <v>75</v>
      </c>
      <c r="I69" s="1" t="s">
        <v>1829</v>
      </c>
    </row>
    <row r="70" spans="1:9" ht="15">
      <c r="A70" s="63">
        <v>42639</v>
      </c>
      <c r="B70" s="64" t="s">
        <v>25</v>
      </c>
      <c r="C70" s="64" t="s">
        <v>1559</v>
      </c>
      <c r="D70" s="64">
        <v>12</v>
      </c>
      <c r="F70" s="64">
        <v>14630.42</v>
      </c>
      <c r="G70" s="1" t="s">
        <v>235</v>
      </c>
      <c r="H70" s="1" t="s">
        <v>75</v>
      </c>
      <c r="I70" s="1" t="s">
        <v>1829</v>
      </c>
    </row>
    <row r="71" spans="1:7" ht="15">
      <c r="A71" s="63">
        <v>42639</v>
      </c>
      <c r="B71" s="64" t="s">
        <v>25</v>
      </c>
      <c r="C71" s="64" t="s">
        <v>1558</v>
      </c>
      <c r="D71" s="64">
        <v>20</v>
      </c>
      <c r="F71" s="64">
        <v>14618.42</v>
      </c>
      <c r="G71" s="1" t="s">
        <v>82</v>
      </c>
    </row>
    <row r="72" spans="1:9" ht="15">
      <c r="A72" s="63">
        <v>42639</v>
      </c>
      <c r="B72" s="64" t="s">
        <v>25</v>
      </c>
      <c r="C72" s="64" t="s">
        <v>1554</v>
      </c>
      <c r="D72" s="64">
        <v>24</v>
      </c>
      <c r="F72" s="64">
        <v>14412.42</v>
      </c>
      <c r="G72" s="1" t="s">
        <v>235</v>
      </c>
      <c r="H72" s="1" t="s">
        <v>109</v>
      </c>
      <c r="I72" s="1" t="s">
        <v>1829</v>
      </c>
    </row>
    <row r="73" spans="1:9" ht="15">
      <c r="A73" s="63">
        <v>42639</v>
      </c>
      <c r="B73" s="64" t="s">
        <v>25</v>
      </c>
      <c r="C73" s="64" t="s">
        <v>1550</v>
      </c>
      <c r="D73" s="64">
        <v>36</v>
      </c>
      <c r="F73" s="64">
        <v>14198.42</v>
      </c>
      <c r="G73" s="1" t="s">
        <v>235</v>
      </c>
      <c r="H73" s="1" t="s">
        <v>75</v>
      </c>
      <c r="I73" s="1" t="s">
        <v>1829</v>
      </c>
    </row>
    <row r="74" spans="1:9" ht="15">
      <c r="A74" s="63">
        <v>42639</v>
      </c>
      <c r="B74" s="64" t="s">
        <v>25</v>
      </c>
      <c r="C74" s="64" t="s">
        <v>1551</v>
      </c>
      <c r="D74" s="64">
        <v>40</v>
      </c>
      <c r="F74" s="64">
        <v>14238.42</v>
      </c>
      <c r="G74" s="1" t="s">
        <v>66</v>
      </c>
      <c r="H74" s="176" t="s">
        <v>1266</v>
      </c>
      <c r="I74" s="1" t="s">
        <v>1831</v>
      </c>
    </row>
    <row r="75" spans="1:9" ht="15">
      <c r="A75" s="63">
        <v>42639</v>
      </c>
      <c r="B75" s="64" t="s">
        <v>25</v>
      </c>
      <c r="C75" s="64" t="s">
        <v>1557</v>
      </c>
      <c r="D75" s="64">
        <v>40</v>
      </c>
      <c r="F75" s="64">
        <v>14598.42</v>
      </c>
      <c r="G75" s="1" t="s">
        <v>66</v>
      </c>
      <c r="H75" s="1" t="s">
        <v>453</v>
      </c>
      <c r="I75" s="1" t="s">
        <v>1831</v>
      </c>
    </row>
    <row r="76" spans="1:9" ht="15">
      <c r="A76" s="63">
        <v>42639</v>
      </c>
      <c r="B76" s="64" t="s">
        <v>68</v>
      </c>
      <c r="C76" s="64" t="s">
        <v>114</v>
      </c>
      <c r="D76" s="64">
        <v>40</v>
      </c>
      <c r="F76" s="64">
        <v>15610.42</v>
      </c>
      <c r="G76" s="1" t="s">
        <v>66</v>
      </c>
      <c r="H76" s="1" t="s">
        <v>753</v>
      </c>
      <c r="I76" s="1" t="s">
        <v>1831</v>
      </c>
    </row>
    <row r="77" spans="1:9" ht="15">
      <c r="A77" s="63">
        <v>42639</v>
      </c>
      <c r="B77" s="64" t="s">
        <v>25</v>
      </c>
      <c r="C77" s="189" t="s">
        <v>1555</v>
      </c>
      <c r="D77" s="64">
        <v>120</v>
      </c>
      <c r="F77" s="64">
        <v>14532.42</v>
      </c>
      <c r="G77" s="1" t="s">
        <v>66</v>
      </c>
      <c r="H77" s="1" t="s">
        <v>78</v>
      </c>
      <c r="I77" s="1" t="s">
        <v>1823</v>
      </c>
    </row>
    <row r="78" spans="1:8" ht="15">
      <c r="A78" s="63">
        <v>42639</v>
      </c>
      <c r="B78" s="64" t="s">
        <v>25</v>
      </c>
      <c r="C78" s="64" t="s">
        <v>1552</v>
      </c>
      <c r="D78" s="64">
        <v>150</v>
      </c>
      <c r="F78" s="64">
        <v>14388.42</v>
      </c>
      <c r="G78" s="1" t="s">
        <v>130</v>
      </c>
      <c r="H78" s="1" t="s">
        <v>1553</v>
      </c>
    </row>
    <row r="79" spans="1:8" ht="15">
      <c r="A79" s="63">
        <v>42639</v>
      </c>
      <c r="B79" s="64" t="s">
        <v>25</v>
      </c>
      <c r="C79" s="189" t="s">
        <v>1861</v>
      </c>
      <c r="D79" s="64">
        <v>100</v>
      </c>
      <c r="F79" s="64"/>
      <c r="G79" s="1" t="s">
        <v>166</v>
      </c>
      <c r="H79" s="186" t="s">
        <v>1858</v>
      </c>
    </row>
    <row r="80" spans="1:8" ht="15">
      <c r="A80" s="63">
        <v>42639</v>
      </c>
      <c r="B80" s="64" t="s">
        <v>25</v>
      </c>
      <c r="C80" s="189" t="s">
        <v>1861</v>
      </c>
      <c r="D80" s="64">
        <v>100</v>
      </c>
      <c r="F80" s="64"/>
      <c r="G80" s="1" t="s">
        <v>166</v>
      </c>
      <c r="H80" s="186" t="s">
        <v>1858</v>
      </c>
    </row>
    <row r="81" spans="1:8" ht="15">
      <c r="A81" s="63">
        <v>42639</v>
      </c>
      <c r="B81" s="64" t="s">
        <v>25</v>
      </c>
      <c r="C81" s="189" t="s">
        <v>1861</v>
      </c>
      <c r="D81" s="64">
        <v>740</v>
      </c>
      <c r="F81" s="64">
        <v>15570.42</v>
      </c>
      <c r="G81" s="1" t="s">
        <v>166</v>
      </c>
      <c r="H81" s="186" t="s">
        <v>166</v>
      </c>
    </row>
    <row r="82" spans="1:9" ht="15">
      <c r="A82" s="63">
        <v>42639</v>
      </c>
      <c r="B82" s="64" t="s">
        <v>25</v>
      </c>
      <c r="C82" s="189" t="s">
        <v>1555</v>
      </c>
      <c r="D82" s="64"/>
      <c r="E82" s="1">
        <v>20</v>
      </c>
      <c r="F82" s="64">
        <v>14552.42</v>
      </c>
      <c r="G82" s="1" t="s">
        <v>66</v>
      </c>
      <c r="H82" s="1" t="s">
        <v>78</v>
      </c>
      <c r="I82" s="1" t="s">
        <v>1823</v>
      </c>
    </row>
    <row r="83" spans="1:8" ht="13.5">
      <c r="A83" s="50">
        <v>42640</v>
      </c>
      <c r="B83" s="1" t="s">
        <v>25</v>
      </c>
      <c r="C83" s="1" t="s">
        <v>1561</v>
      </c>
      <c r="D83" s="1">
        <v>150</v>
      </c>
      <c r="F83" s="1">
        <v>15760.42</v>
      </c>
      <c r="G83" s="1" t="s">
        <v>130</v>
      </c>
      <c r="H83" s="1" t="s">
        <v>1562</v>
      </c>
    </row>
    <row r="84" spans="1:9" ht="13.5">
      <c r="A84" s="50">
        <v>42641</v>
      </c>
      <c r="B84" s="1" t="s">
        <v>25</v>
      </c>
      <c r="C84" s="1" t="s">
        <v>1564</v>
      </c>
      <c r="D84" s="1">
        <v>6</v>
      </c>
      <c r="F84" s="1">
        <v>15786.42</v>
      </c>
      <c r="G84" s="1" t="s">
        <v>66</v>
      </c>
      <c r="H84" s="1" t="s">
        <v>843</v>
      </c>
      <c r="I84" s="1" t="s">
        <v>1827</v>
      </c>
    </row>
    <row r="85" spans="1:9" ht="13.5">
      <c r="A85" s="50">
        <v>42641</v>
      </c>
      <c r="B85" s="1" t="s">
        <v>25</v>
      </c>
      <c r="C85" s="1" t="s">
        <v>1565</v>
      </c>
      <c r="D85" s="1">
        <v>6</v>
      </c>
      <c r="F85" s="1">
        <v>15792.42</v>
      </c>
      <c r="G85" s="1" t="s">
        <v>66</v>
      </c>
      <c r="H85" s="1" t="s">
        <v>1848</v>
      </c>
      <c r="I85" s="1" t="s">
        <v>1827</v>
      </c>
    </row>
    <row r="86" spans="1:9" ht="13.5">
      <c r="A86" s="50">
        <v>42641</v>
      </c>
      <c r="B86" s="1" t="s">
        <v>25</v>
      </c>
      <c r="C86" s="1" t="s">
        <v>1566</v>
      </c>
      <c r="D86" s="1">
        <v>6</v>
      </c>
      <c r="F86" s="1">
        <v>15798.42</v>
      </c>
      <c r="G86" s="1" t="s">
        <v>66</v>
      </c>
      <c r="H86" s="1" t="s">
        <v>849</v>
      </c>
      <c r="I86" s="1" t="s">
        <v>1827</v>
      </c>
    </row>
    <row r="87" spans="1:9" ht="13.5">
      <c r="A87" s="50">
        <v>42641</v>
      </c>
      <c r="B87" s="1" t="s">
        <v>25</v>
      </c>
      <c r="C87" s="1" t="s">
        <v>1567</v>
      </c>
      <c r="D87" s="1">
        <v>12</v>
      </c>
      <c r="F87" s="1">
        <v>15810.42</v>
      </c>
      <c r="G87" s="1" t="s">
        <v>235</v>
      </c>
      <c r="H87" s="1" t="s">
        <v>93</v>
      </c>
      <c r="I87" s="1" t="s">
        <v>1829</v>
      </c>
    </row>
    <row r="88" spans="1:8" ht="13.5">
      <c r="A88" s="50">
        <v>42641</v>
      </c>
      <c r="B88" s="1" t="s">
        <v>25</v>
      </c>
      <c r="C88" s="1" t="s">
        <v>1563</v>
      </c>
      <c r="D88" s="1">
        <v>20</v>
      </c>
      <c r="F88" s="1">
        <v>15780.42</v>
      </c>
      <c r="G88" s="1" t="s">
        <v>130</v>
      </c>
      <c r="H88" s="1" t="s">
        <v>1574</v>
      </c>
    </row>
    <row r="89" spans="1:9" ht="13.5">
      <c r="A89" s="50">
        <v>42642</v>
      </c>
      <c r="B89" s="1" t="s">
        <v>25</v>
      </c>
      <c r="C89" s="1" t="s">
        <v>1568</v>
      </c>
      <c r="D89" s="1">
        <v>40</v>
      </c>
      <c r="F89" s="1">
        <v>15850.42</v>
      </c>
      <c r="G89" s="1" t="s">
        <v>66</v>
      </c>
      <c r="H89" s="1" t="s">
        <v>965</v>
      </c>
      <c r="I89" s="1" t="s">
        <v>1827</v>
      </c>
    </row>
    <row r="90" spans="1:8" ht="13.5">
      <c r="A90" s="50">
        <v>42643</v>
      </c>
      <c r="B90" s="1" t="s">
        <v>29</v>
      </c>
      <c r="C90" s="1" t="s">
        <v>1573</v>
      </c>
      <c r="D90" s="1">
        <v>-90</v>
      </c>
      <c r="F90" s="1">
        <v>16072.42</v>
      </c>
      <c r="G90" s="1" t="s">
        <v>1685</v>
      </c>
      <c r="H90" s="1" t="s">
        <v>1158</v>
      </c>
    </row>
    <row r="91" spans="1:8" ht="13.5">
      <c r="A91" s="50">
        <v>42643</v>
      </c>
      <c r="B91" s="1" t="s">
        <v>68</v>
      </c>
      <c r="C91" s="65" t="s">
        <v>1572</v>
      </c>
      <c r="D91" s="1">
        <v>20</v>
      </c>
      <c r="F91" s="1">
        <v>16162.42</v>
      </c>
      <c r="G91" s="1" t="s">
        <v>130</v>
      </c>
      <c r="H91" s="1" t="s">
        <v>1577</v>
      </c>
    </row>
    <row r="92" spans="1:9" ht="13.5">
      <c r="A92" s="50">
        <v>42643</v>
      </c>
      <c r="B92" s="1" t="s">
        <v>25</v>
      </c>
      <c r="C92" s="1" t="s">
        <v>1569</v>
      </c>
      <c r="D92" s="1">
        <v>42</v>
      </c>
      <c r="F92" s="1">
        <v>15892.42</v>
      </c>
      <c r="G92" s="1" t="s">
        <v>235</v>
      </c>
      <c r="H92" s="1" t="s">
        <v>792</v>
      </c>
      <c r="I92" s="1" t="s">
        <v>1829</v>
      </c>
    </row>
    <row r="93" spans="1:8" ht="13.5">
      <c r="A93" s="50">
        <v>42643</v>
      </c>
      <c r="B93" s="1" t="s">
        <v>68</v>
      </c>
      <c r="C93" s="65" t="s">
        <v>1572</v>
      </c>
      <c r="D93" s="1">
        <v>50</v>
      </c>
      <c r="F93" s="1">
        <v>16162.42</v>
      </c>
      <c r="G93" s="1" t="s">
        <v>1015</v>
      </c>
      <c r="H93" s="1" t="s">
        <v>1576</v>
      </c>
    </row>
    <row r="94" spans="1:9" ht="13.5">
      <c r="A94" s="50">
        <v>42643</v>
      </c>
      <c r="B94" s="1" t="s">
        <v>25</v>
      </c>
      <c r="C94" s="1" t="s">
        <v>1570</v>
      </c>
      <c r="D94" s="1">
        <v>60</v>
      </c>
      <c r="F94" s="1">
        <v>15952.42</v>
      </c>
      <c r="G94" s="1" t="s">
        <v>235</v>
      </c>
      <c r="H94" s="1" t="s">
        <v>988</v>
      </c>
      <c r="I94" s="1" t="s">
        <v>1829</v>
      </c>
    </row>
    <row r="95" spans="1:8" ht="13.5">
      <c r="A95" s="50">
        <v>42643</v>
      </c>
      <c r="B95" s="1" t="s">
        <v>25</v>
      </c>
      <c r="C95" s="1" t="s">
        <v>1571</v>
      </c>
      <c r="D95" s="1">
        <v>140</v>
      </c>
      <c r="F95" s="1">
        <v>16092.42</v>
      </c>
      <c r="G95" s="1" t="s">
        <v>130</v>
      </c>
      <c r="H95" s="1" t="s">
        <v>1575</v>
      </c>
    </row>
    <row r="96" ht="13.5">
      <c r="C96" s="13"/>
    </row>
    <row r="97" ht="13.5">
      <c r="C97" s="13"/>
    </row>
  </sheetData>
  <sheetProtection/>
  <autoFilter ref="C1:I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94"/>
  <sheetViews>
    <sheetView workbookViewId="0" topLeftCell="C1">
      <pane ySplit="1" topLeftCell="BM71" activePane="bottomLeft" state="frozen"/>
      <selection pane="topLeft" activeCell="A1" sqref="A1"/>
      <selection pane="bottomLeft" activeCell="C6" sqref="C6"/>
    </sheetView>
  </sheetViews>
  <sheetFormatPr defaultColWidth="10.7109375" defaultRowHeight="15"/>
  <cols>
    <col min="1" max="1" width="8.7109375" style="1" bestFit="1" customWidth="1"/>
    <col min="2" max="2" width="5.00390625" style="1" bestFit="1" customWidth="1"/>
    <col min="3" max="3" width="78.7109375" style="1" customWidth="1"/>
    <col min="4" max="4" width="10.140625" style="1" customWidth="1"/>
    <col min="5" max="5" width="14.421875" style="1" customWidth="1"/>
    <col min="6" max="6" width="17.00390625" style="1" bestFit="1" customWidth="1"/>
    <col min="7" max="7" width="24.28125" style="1" customWidth="1"/>
    <col min="8" max="8" width="10.7109375" style="1" customWidth="1"/>
    <col min="9" max="9" width="24.7109375" style="1" customWidth="1"/>
    <col min="10"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9" ht="13.5">
      <c r="A2" s="50">
        <v>42646</v>
      </c>
      <c r="B2" s="1" t="s">
        <v>70</v>
      </c>
      <c r="C2" s="1" t="s">
        <v>1592</v>
      </c>
      <c r="D2" s="1">
        <v>-1503.96</v>
      </c>
      <c r="F2" s="1">
        <v>16644.46</v>
      </c>
      <c r="G2" s="1" t="s">
        <v>66</v>
      </c>
      <c r="H2" s="1" t="s">
        <v>79</v>
      </c>
      <c r="I2" s="181">
        <v>42552</v>
      </c>
    </row>
    <row r="3" spans="1:9" ht="13.5">
      <c r="A3" s="50">
        <v>42646</v>
      </c>
      <c r="B3" s="1" t="s">
        <v>25</v>
      </c>
      <c r="C3" s="1" t="s">
        <v>1581</v>
      </c>
      <c r="D3" s="1">
        <v>24</v>
      </c>
      <c r="F3" s="1">
        <v>16418.42</v>
      </c>
      <c r="G3" s="1" t="s">
        <v>235</v>
      </c>
      <c r="H3" s="1" t="s">
        <v>810</v>
      </c>
      <c r="I3" s="1" t="s">
        <v>1829</v>
      </c>
    </row>
    <row r="4" spans="1:9" ht="13.5">
      <c r="A4" s="50">
        <v>42646</v>
      </c>
      <c r="B4" s="1" t="s">
        <v>25</v>
      </c>
      <c r="C4" s="1" t="s">
        <v>1582</v>
      </c>
      <c r="D4" s="1">
        <v>24</v>
      </c>
      <c r="F4" s="1">
        <v>16442.42</v>
      </c>
      <c r="G4" s="1" t="s">
        <v>66</v>
      </c>
      <c r="H4" s="1" t="s">
        <v>115</v>
      </c>
      <c r="I4" s="1" t="s">
        <v>1827</v>
      </c>
    </row>
    <row r="5" spans="1:9" ht="13.5">
      <c r="A5" s="50">
        <v>42646</v>
      </c>
      <c r="B5" s="1" t="s">
        <v>25</v>
      </c>
      <c r="C5" s="1" t="s">
        <v>1583</v>
      </c>
      <c r="D5" s="1">
        <v>36</v>
      </c>
      <c r="F5" s="1">
        <v>16478.42</v>
      </c>
      <c r="G5" s="1" t="s">
        <v>235</v>
      </c>
      <c r="H5" s="1" t="s">
        <v>104</v>
      </c>
      <c r="I5" s="184" t="s">
        <v>1829</v>
      </c>
    </row>
    <row r="6" spans="1:9" ht="13.5">
      <c r="A6" s="50">
        <v>42646</v>
      </c>
      <c r="B6" s="1" t="s">
        <v>25</v>
      </c>
      <c r="C6" s="1" t="s">
        <v>1586</v>
      </c>
      <c r="D6" s="1">
        <v>50</v>
      </c>
      <c r="F6" s="1">
        <v>16598.42</v>
      </c>
      <c r="G6" s="1" t="s">
        <v>66</v>
      </c>
      <c r="H6" s="1" t="s">
        <v>1533</v>
      </c>
      <c r="I6" s="1" t="s">
        <v>1831</v>
      </c>
    </row>
    <row r="7" spans="1:9" ht="13.5">
      <c r="A7" s="50">
        <v>42646</v>
      </c>
      <c r="B7" s="1" t="s">
        <v>25</v>
      </c>
      <c r="C7" s="1" t="s">
        <v>1587</v>
      </c>
      <c r="D7" s="1">
        <v>60</v>
      </c>
      <c r="F7" s="1">
        <v>16658.42</v>
      </c>
      <c r="G7" s="1" t="s">
        <v>66</v>
      </c>
      <c r="H7" s="1" t="s">
        <v>1001</v>
      </c>
      <c r="I7" s="1" t="s">
        <v>1831</v>
      </c>
    </row>
    <row r="8" spans="1:9" ht="13.5">
      <c r="A8" s="50">
        <v>42646</v>
      </c>
      <c r="B8" s="1" t="s">
        <v>25</v>
      </c>
      <c r="C8" s="65" t="s">
        <v>1580</v>
      </c>
      <c r="D8" s="1">
        <v>66</v>
      </c>
      <c r="E8" s="1">
        <v>64</v>
      </c>
      <c r="F8" s="1">
        <v>16394.42</v>
      </c>
      <c r="G8" s="1" t="s">
        <v>66</v>
      </c>
      <c r="H8" s="1" t="s">
        <v>74</v>
      </c>
      <c r="I8" s="1" t="s">
        <v>1831</v>
      </c>
    </row>
    <row r="9" spans="1:9" ht="13.5">
      <c r="A9" s="50">
        <v>42646</v>
      </c>
      <c r="B9" s="1" t="s">
        <v>25</v>
      </c>
      <c r="C9" s="1" t="s">
        <v>1584</v>
      </c>
      <c r="D9" s="1">
        <v>70</v>
      </c>
      <c r="F9" s="1">
        <v>16548.42</v>
      </c>
      <c r="G9" s="1" t="s">
        <v>66</v>
      </c>
      <c r="H9" s="1" t="s">
        <v>1585</v>
      </c>
      <c r="I9" s="1" t="s">
        <v>1831</v>
      </c>
    </row>
    <row r="10" spans="1:9" ht="13.5">
      <c r="A10" s="50">
        <v>42646</v>
      </c>
      <c r="B10" s="1" t="s">
        <v>25</v>
      </c>
      <c r="C10" s="1" t="s">
        <v>1579</v>
      </c>
      <c r="D10" s="1">
        <v>192</v>
      </c>
      <c r="F10" s="1">
        <v>16264.42</v>
      </c>
      <c r="G10" s="1" t="s">
        <v>66</v>
      </c>
      <c r="H10" s="1" t="s">
        <v>992</v>
      </c>
      <c r="I10" s="1" t="s">
        <v>1831</v>
      </c>
    </row>
    <row r="11" spans="1:9" ht="13.5">
      <c r="A11" s="50">
        <v>42646</v>
      </c>
      <c r="B11" s="1" t="s">
        <v>62</v>
      </c>
      <c r="C11" s="1" t="s">
        <v>1591</v>
      </c>
      <c r="D11" s="1">
        <v>230</v>
      </c>
      <c r="F11" s="1">
        <v>18148.42</v>
      </c>
      <c r="G11" s="1" t="s">
        <v>66</v>
      </c>
      <c r="H11" s="1" t="s">
        <v>73</v>
      </c>
      <c r="I11" s="1" t="s">
        <v>73</v>
      </c>
    </row>
    <row r="12" spans="1:9" ht="13.5">
      <c r="A12" s="50">
        <v>42646</v>
      </c>
      <c r="B12" s="1" t="s">
        <v>62</v>
      </c>
      <c r="C12" s="1" t="s">
        <v>1589</v>
      </c>
      <c r="D12" s="1">
        <v>380</v>
      </c>
      <c r="F12" s="1">
        <v>17438.42</v>
      </c>
      <c r="G12" s="1" t="s">
        <v>66</v>
      </c>
      <c r="H12" s="1" t="s">
        <v>73</v>
      </c>
      <c r="I12" s="1" t="s">
        <v>73</v>
      </c>
    </row>
    <row r="13" spans="1:9" ht="13.5">
      <c r="A13" s="50">
        <v>42646</v>
      </c>
      <c r="B13" s="1" t="s">
        <v>62</v>
      </c>
      <c r="C13" s="1" t="s">
        <v>1588</v>
      </c>
      <c r="D13" s="1">
        <v>400</v>
      </c>
      <c r="F13" s="1">
        <v>17058.42</v>
      </c>
      <c r="G13" s="1" t="s">
        <v>66</v>
      </c>
      <c r="H13" s="1" t="s">
        <v>73</v>
      </c>
      <c r="I13" s="1" t="s">
        <v>73</v>
      </c>
    </row>
    <row r="14" spans="1:9" ht="13.5">
      <c r="A14" s="50">
        <v>42646</v>
      </c>
      <c r="B14" s="1" t="s">
        <v>62</v>
      </c>
      <c r="C14" s="1" t="s">
        <v>1590</v>
      </c>
      <c r="D14" s="1">
        <v>480</v>
      </c>
      <c r="F14" s="1">
        <v>17918.42</v>
      </c>
      <c r="G14" s="1" t="s">
        <v>66</v>
      </c>
      <c r="H14" s="1" t="s">
        <v>73</v>
      </c>
      <c r="I14" s="1" t="s">
        <v>73</v>
      </c>
    </row>
    <row r="15" spans="1:8" ht="13.5">
      <c r="A15" s="50">
        <v>42647</v>
      </c>
      <c r="B15" s="1" t="s">
        <v>29</v>
      </c>
      <c r="C15" s="1" t="s">
        <v>1598</v>
      </c>
      <c r="D15" s="1">
        <v>-1500</v>
      </c>
      <c r="F15" s="1">
        <v>16362.46</v>
      </c>
      <c r="G15" s="1" t="s">
        <v>826</v>
      </c>
      <c r="H15" s="1" t="s">
        <v>1524</v>
      </c>
    </row>
    <row r="16" spans="1:7" ht="13.5">
      <c r="A16" s="50">
        <v>42647</v>
      </c>
      <c r="B16" s="1" t="s">
        <v>28</v>
      </c>
      <c r="C16" s="1" t="s">
        <v>133</v>
      </c>
      <c r="D16" s="1">
        <v>-78.63</v>
      </c>
      <c r="F16" s="1">
        <v>16283.83</v>
      </c>
      <c r="G16" s="1" t="s">
        <v>99</v>
      </c>
    </row>
    <row r="17" spans="1:8" ht="13.5">
      <c r="A17" s="50">
        <v>42647</v>
      </c>
      <c r="C17" s="1" t="s">
        <v>1593</v>
      </c>
      <c r="D17" s="1">
        <v>30</v>
      </c>
      <c r="F17" s="1">
        <v>16674.46</v>
      </c>
      <c r="G17" s="1" t="s">
        <v>130</v>
      </c>
      <c r="H17" s="1" t="s">
        <v>1594</v>
      </c>
    </row>
    <row r="18" spans="1:9" ht="13.5">
      <c r="A18" s="50">
        <v>42647</v>
      </c>
      <c r="B18" s="1" t="s">
        <v>62</v>
      </c>
      <c r="C18" s="65" t="s">
        <v>1597</v>
      </c>
      <c r="D18" s="1">
        <v>40</v>
      </c>
      <c r="F18" s="1">
        <v>17862.46</v>
      </c>
      <c r="G18" s="1" t="s">
        <v>66</v>
      </c>
      <c r="H18" s="1" t="s">
        <v>95</v>
      </c>
      <c r="I18" s="1" t="s">
        <v>1831</v>
      </c>
    </row>
    <row r="19" spans="1:9" ht="13.5">
      <c r="A19" s="50">
        <v>42647</v>
      </c>
      <c r="B19" s="1" t="s">
        <v>25</v>
      </c>
      <c r="C19" s="1" t="s">
        <v>1596</v>
      </c>
      <c r="D19" s="1">
        <v>48</v>
      </c>
      <c r="F19" s="1">
        <v>17722.46</v>
      </c>
      <c r="G19" s="1" t="s">
        <v>235</v>
      </c>
      <c r="H19" s="1" t="s">
        <v>810</v>
      </c>
      <c r="I19" s="1" t="s">
        <v>1829</v>
      </c>
    </row>
    <row r="20" spans="1:9" ht="13.5">
      <c r="A20" s="50">
        <v>42647</v>
      </c>
      <c r="B20" s="1" t="s">
        <v>62</v>
      </c>
      <c r="C20" s="65" t="s">
        <v>1597</v>
      </c>
      <c r="D20" s="1">
        <v>50</v>
      </c>
      <c r="F20" s="1">
        <v>17862.46</v>
      </c>
      <c r="G20" s="1" t="s">
        <v>66</v>
      </c>
      <c r="H20" s="1" t="s">
        <v>1107</v>
      </c>
      <c r="I20" s="1" t="s">
        <v>1831</v>
      </c>
    </row>
    <row r="21" spans="1:9" ht="13.5">
      <c r="A21" s="50">
        <v>42647</v>
      </c>
      <c r="B21" s="1" t="s">
        <v>62</v>
      </c>
      <c r="C21" s="65" t="s">
        <v>1597</v>
      </c>
      <c r="D21" s="1">
        <v>50</v>
      </c>
      <c r="F21" s="1">
        <v>17862.46</v>
      </c>
      <c r="G21" s="1" t="s">
        <v>66</v>
      </c>
      <c r="H21" s="1" t="s">
        <v>96</v>
      </c>
      <c r="I21" s="1" t="s">
        <v>1831</v>
      </c>
    </row>
    <row r="22" spans="1:8" ht="13.5">
      <c r="A22" s="50">
        <v>42647</v>
      </c>
      <c r="B22" s="1" t="s">
        <v>25</v>
      </c>
      <c r="C22" s="1" t="s">
        <v>135</v>
      </c>
      <c r="D22" s="1">
        <v>1000</v>
      </c>
      <c r="F22" s="1">
        <v>17674.46</v>
      </c>
      <c r="G22" s="1" t="s">
        <v>826</v>
      </c>
      <c r="H22" s="1" t="s">
        <v>1595</v>
      </c>
    </row>
    <row r="23" spans="1:9" ht="13.5">
      <c r="A23" s="50">
        <v>42648</v>
      </c>
      <c r="B23" s="1" t="s">
        <v>25</v>
      </c>
      <c r="C23" s="1" t="s">
        <v>1599</v>
      </c>
      <c r="D23" s="1">
        <v>120</v>
      </c>
      <c r="F23" s="1">
        <v>16403.83</v>
      </c>
      <c r="G23" s="1" t="s">
        <v>66</v>
      </c>
      <c r="H23" s="1" t="s">
        <v>841</v>
      </c>
      <c r="I23" s="1" t="s">
        <v>1831</v>
      </c>
    </row>
    <row r="24" spans="1:8" ht="13.5">
      <c r="A24" s="50">
        <v>42649</v>
      </c>
      <c r="B24" s="1" t="s">
        <v>29</v>
      </c>
      <c r="C24" s="1" t="s">
        <v>1606</v>
      </c>
      <c r="D24" s="1">
        <v>-82.38</v>
      </c>
      <c r="F24" s="1">
        <v>17089.45</v>
      </c>
      <c r="G24" s="1" t="s">
        <v>826</v>
      </c>
      <c r="H24" s="1" t="s">
        <v>1607</v>
      </c>
    </row>
    <row r="25" spans="1:9" ht="13.5">
      <c r="A25" s="50">
        <v>42649</v>
      </c>
      <c r="B25" s="1" t="s">
        <v>25</v>
      </c>
      <c r="C25" s="1" t="s">
        <v>1604</v>
      </c>
      <c r="D25" s="1">
        <v>30</v>
      </c>
      <c r="F25" s="1">
        <v>17171.83</v>
      </c>
      <c r="G25" s="1" t="s">
        <v>66</v>
      </c>
      <c r="H25" s="1" t="s">
        <v>1605</v>
      </c>
      <c r="I25" s="1" t="s">
        <v>1823</v>
      </c>
    </row>
    <row r="26" spans="1:9" ht="13.5">
      <c r="A26" s="50">
        <v>42649</v>
      </c>
      <c r="B26" s="1" t="s">
        <v>25</v>
      </c>
      <c r="C26" s="1" t="s">
        <v>1601</v>
      </c>
      <c r="D26" s="1">
        <v>40</v>
      </c>
      <c r="F26" s="1">
        <v>16683.83</v>
      </c>
      <c r="G26" s="1" t="s">
        <v>66</v>
      </c>
      <c r="H26" s="1" t="s">
        <v>76</v>
      </c>
      <c r="I26" s="1" t="s">
        <v>1831</v>
      </c>
    </row>
    <row r="27" spans="1:8" ht="13.5">
      <c r="A27" s="50">
        <v>42649</v>
      </c>
      <c r="B27" s="1" t="s">
        <v>117</v>
      </c>
      <c r="C27" s="1" t="s">
        <v>69</v>
      </c>
      <c r="D27" s="1">
        <v>240</v>
      </c>
      <c r="F27" s="1">
        <v>16643.83</v>
      </c>
      <c r="G27" s="1" t="s">
        <v>861</v>
      </c>
      <c r="H27" s="1" t="s">
        <v>1600</v>
      </c>
    </row>
    <row r="28" spans="1:8" ht="13.5">
      <c r="A28" s="50">
        <v>42649</v>
      </c>
      <c r="B28" s="1" t="s">
        <v>25</v>
      </c>
      <c r="C28" s="1" t="s">
        <v>1602</v>
      </c>
      <c r="D28" s="1">
        <v>458</v>
      </c>
      <c r="F28" s="1">
        <v>17141.83</v>
      </c>
      <c r="G28" s="1" t="s">
        <v>826</v>
      </c>
      <c r="H28" s="1" t="s">
        <v>1603</v>
      </c>
    </row>
    <row r="29" spans="1:8" ht="13.5">
      <c r="A29" s="50">
        <v>42650</v>
      </c>
      <c r="B29" s="1" t="s">
        <v>62</v>
      </c>
      <c r="C29" s="1" t="s">
        <v>1610</v>
      </c>
      <c r="D29" s="1">
        <v>67.5</v>
      </c>
      <c r="F29" s="1">
        <v>18037.95</v>
      </c>
      <c r="G29" s="1" t="s">
        <v>116</v>
      </c>
      <c r="H29" s="1" t="s">
        <v>1611</v>
      </c>
    </row>
    <row r="30" spans="1:8" ht="13.5">
      <c r="A30" s="50">
        <v>42650</v>
      </c>
      <c r="B30" s="1" t="s">
        <v>62</v>
      </c>
      <c r="C30" s="1" t="s">
        <v>1608</v>
      </c>
      <c r="D30" s="1">
        <v>881</v>
      </c>
      <c r="F30" s="1">
        <v>17970.45</v>
      </c>
      <c r="G30" s="1" t="s">
        <v>826</v>
      </c>
      <c r="H30" s="1" t="s">
        <v>1609</v>
      </c>
    </row>
    <row r="31" spans="1:9" ht="13.5">
      <c r="A31" s="50">
        <v>42653</v>
      </c>
      <c r="B31" s="1" t="s">
        <v>25</v>
      </c>
      <c r="C31" s="1" t="s">
        <v>1614</v>
      </c>
      <c r="D31" s="1">
        <v>10</v>
      </c>
      <c r="F31" s="1">
        <v>18107.95</v>
      </c>
      <c r="G31" s="1" t="s">
        <v>66</v>
      </c>
      <c r="H31" s="1" t="s">
        <v>91</v>
      </c>
      <c r="I31" s="1" t="s">
        <v>1823</v>
      </c>
    </row>
    <row r="32" spans="1:9" ht="13.5">
      <c r="A32" s="50">
        <v>42653</v>
      </c>
      <c r="B32" s="1" t="s">
        <v>25</v>
      </c>
      <c r="C32" s="1" t="s">
        <v>1617</v>
      </c>
      <c r="D32" s="1">
        <v>10</v>
      </c>
      <c r="F32" s="1">
        <v>18491.95</v>
      </c>
      <c r="G32" s="1" t="s">
        <v>66</v>
      </c>
      <c r="H32" s="1" t="s">
        <v>717</v>
      </c>
      <c r="I32" s="1" t="s">
        <v>1823</v>
      </c>
    </row>
    <row r="33" spans="1:8" ht="13.5">
      <c r="A33" s="50">
        <v>42653</v>
      </c>
      <c r="B33" s="1" t="s">
        <v>25</v>
      </c>
      <c r="C33" s="1" t="s">
        <v>1623</v>
      </c>
      <c r="D33" s="1">
        <v>10</v>
      </c>
      <c r="F33" s="1">
        <v>20756.95</v>
      </c>
      <c r="G33" s="1" t="s">
        <v>130</v>
      </c>
      <c r="H33" s="1" t="s">
        <v>1624</v>
      </c>
    </row>
    <row r="34" spans="1:9" ht="13.5">
      <c r="A34" s="50">
        <v>42653</v>
      </c>
      <c r="B34" s="1" t="s">
        <v>25</v>
      </c>
      <c r="C34" s="65" t="s">
        <v>1862</v>
      </c>
      <c r="E34" s="1">
        <v>12</v>
      </c>
      <c r="F34" s="1">
        <v>20968.95</v>
      </c>
      <c r="G34" s="1" t="s">
        <v>66</v>
      </c>
      <c r="H34" s="1" t="s">
        <v>102</v>
      </c>
      <c r="I34" s="1" t="s">
        <v>1827</v>
      </c>
    </row>
    <row r="35" spans="1:9" ht="13.5">
      <c r="A35" s="50">
        <v>42653</v>
      </c>
      <c r="B35" s="1" t="s">
        <v>25</v>
      </c>
      <c r="C35" s="1" t="s">
        <v>1613</v>
      </c>
      <c r="D35" s="1">
        <v>20</v>
      </c>
      <c r="F35" s="1">
        <v>18097.95</v>
      </c>
      <c r="G35" s="1" t="s">
        <v>66</v>
      </c>
      <c r="H35" s="1" t="s">
        <v>717</v>
      </c>
      <c r="I35" s="1" t="s">
        <v>1823</v>
      </c>
    </row>
    <row r="36" spans="1:8" ht="13.5">
      <c r="A36" s="50">
        <v>42653</v>
      </c>
      <c r="B36" s="1" t="s">
        <v>25</v>
      </c>
      <c r="C36" s="1" t="s">
        <v>1626</v>
      </c>
      <c r="D36" s="1">
        <v>20</v>
      </c>
      <c r="F36" s="1">
        <v>20836.95</v>
      </c>
      <c r="G36" s="1" t="s">
        <v>82</v>
      </c>
      <c r="H36" s="1" t="s">
        <v>1627</v>
      </c>
    </row>
    <row r="37" spans="1:9" ht="13.5">
      <c r="A37" s="50">
        <v>42653</v>
      </c>
      <c r="B37" s="1" t="s">
        <v>25</v>
      </c>
      <c r="C37" s="65" t="s">
        <v>1862</v>
      </c>
      <c r="D37" s="1">
        <v>20</v>
      </c>
      <c r="F37" s="1">
        <v>20968.95</v>
      </c>
      <c r="G37" s="1" t="s">
        <v>66</v>
      </c>
      <c r="H37" s="1" t="s">
        <v>1533</v>
      </c>
      <c r="I37" s="1" t="s">
        <v>1831</v>
      </c>
    </row>
    <row r="38" spans="1:9" ht="13.5">
      <c r="A38" s="50">
        <v>42653</v>
      </c>
      <c r="B38" s="1" t="s">
        <v>25</v>
      </c>
      <c r="C38" s="65" t="s">
        <v>1862</v>
      </c>
      <c r="D38" s="1">
        <v>20</v>
      </c>
      <c r="F38" s="1">
        <v>20968.95</v>
      </c>
      <c r="G38" s="1" t="s">
        <v>66</v>
      </c>
      <c r="H38" s="1" t="s">
        <v>1585</v>
      </c>
      <c r="I38" s="1" t="s">
        <v>1831</v>
      </c>
    </row>
    <row r="39" spans="1:9" ht="13.5">
      <c r="A39" s="50">
        <v>42653</v>
      </c>
      <c r="B39" s="1" t="s">
        <v>25</v>
      </c>
      <c r="C39" s="65" t="s">
        <v>1862</v>
      </c>
      <c r="D39" s="1">
        <v>20</v>
      </c>
      <c r="F39" s="1">
        <v>20968.95</v>
      </c>
      <c r="G39" s="1" t="s">
        <v>66</v>
      </c>
      <c r="H39" s="1" t="s">
        <v>1629</v>
      </c>
      <c r="I39" s="1" t="s">
        <v>1831</v>
      </c>
    </row>
    <row r="40" spans="1:9" ht="13.5">
      <c r="A40" s="50">
        <v>42653</v>
      </c>
      <c r="B40" s="1" t="s">
        <v>25</v>
      </c>
      <c r="C40" s="1" t="s">
        <v>1628</v>
      </c>
      <c r="D40" s="1">
        <v>30</v>
      </c>
      <c r="F40" s="1">
        <v>20866.95</v>
      </c>
      <c r="G40" s="1" t="s">
        <v>66</v>
      </c>
      <c r="H40" s="1" t="s">
        <v>711</v>
      </c>
      <c r="I40" s="1" t="s">
        <v>1831</v>
      </c>
    </row>
    <row r="41" spans="1:9" ht="13.5">
      <c r="A41" s="50">
        <v>42653</v>
      </c>
      <c r="B41" s="1" t="s">
        <v>25</v>
      </c>
      <c r="C41" s="65" t="s">
        <v>1862</v>
      </c>
      <c r="D41" s="1">
        <v>30</v>
      </c>
      <c r="F41" s="1">
        <v>20968.95</v>
      </c>
      <c r="G41" s="176" t="s">
        <v>66</v>
      </c>
      <c r="H41" s="1" t="s">
        <v>1001</v>
      </c>
      <c r="I41" s="1" t="s">
        <v>1831</v>
      </c>
    </row>
    <row r="42" spans="1:9" ht="13.5">
      <c r="A42" s="50">
        <v>42653</v>
      </c>
      <c r="B42" s="1" t="s">
        <v>25</v>
      </c>
      <c r="C42" s="1" t="s">
        <v>1612</v>
      </c>
      <c r="D42" s="1">
        <v>40</v>
      </c>
      <c r="F42" s="1">
        <v>18077.95</v>
      </c>
      <c r="G42" s="1" t="s">
        <v>66</v>
      </c>
      <c r="H42" s="1" t="s">
        <v>711</v>
      </c>
      <c r="I42" s="1" t="s">
        <v>1831</v>
      </c>
    </row>
    <row r="43" spans="1:8" ht="13.5">
      <c r="A43" s="50">
        <v>42653</v>
      </c>
      <c r="B43" s="1" t="s">
        <v>25</v>
      </c>
      <c r="C43" s="1" t="s">
        <v>1620</v>
      </c>
      <c r="D43" s="1">
        <v>50</v>
      </c>
      <c r="F43" s="1">
        <v>20396.95</v>
      </c>
      <c r="G43" s="1" t="s">
        <v>826</v>
      </c>
      <c r="H43" s="1" t="s">
        <v>132</v>
      </c>
    </row>
    <row r="44" spans="1:9" ht="13.5">
      <c r="A44" s="50">
        <v>42653</v>
      </c>
      <c r="B44" s="1" t="s">
        <v>25</v>
      </c>
      <c r="C44" s="1" t="s">
        <v>1625</v>
      </c>
      <c r="D44" s="1">
        <v>60</v>
      </c>
      <c r="F44" s="1">
        <v>20816.95</v>
      </c>
      <c r="G44" s="1" t="s">
        <v>235</v>
      </c>
      <c r="H44" s="1" t="s">
        <v>808</v>
      </c>
      <c r="I44" s="1" t="s">
        <v>1829</v>
      </c>
    </row>
    <row r="45" spans="1:9" ht="13.5">
      <c r="A45" s="50">
        <v>42653</v>
      </c>
      <c r="B45" s="1" t="s">
        <v>62</v>
      </c>
      <c r="C45" s="1" t="s">
        <v>1633</v>
      </c>
      <c r="D45" s="1">
        <v>100</v>
      </c>
      <c r="F45" s="1">
        <v>21728.95</v>
      </c>
      <c r="G45" s="1" t="s">
        <v>166</v>
      </c>
      <c r="H45" s="1" t="s">
        <v>1858</v>
      </c>
      <c r="I45" s="1" t="s">
        <v>1782</v>
      </c>
    </row>
    <row r="46" spans="1:9" ht="13.5">
      <c r="A46" s="50">
        <v>42653</v>
      </c>
      <c r="B46" s="1" t="s">
        <v>62</v>
      </c>
      <c r="C46" s="1" t="s">
        <v>1634</v>
      </c>
      <c r="D46" s="1">
        <v>100</v>
      </c>
      <c r="F46" s="1">
        <v>21828.95</v>
      </c>
      <c r="G46" s="1" t="s">
        <v>80</v>
      </c>
      <c r="H46" s="1" t="s">
        <v>1836</v>
      </c>
      <c r="I46" s="1" t="s">
        <v>1837</v>
      </c>
    </row>
    <row r="47" spans="1:9" ht="13.5">
      <c r="A47" s="50">
        <v>42653</v>
      </c>
      <c r="B47" s="1" t="s">
        <v>62</v>
      </c>
      <c r="C47" s="1" t="s">
        <v>1635</v>
      </c>
      <c r="D47" s="1">
        <v>100</v>
      </c>
      <c r="F47" s="1">
        <v>21928.95</v>
      </c>
      <c r="G47" s="1" t="s">
        <v>80</v>
      </c>
      <c r="H47" s="1" t="s">
        <v>1836</v>
      </c>
      <c r="I47" s="1" t="s">
        <v>1837</v>
      </c>
    </row>
    <row r="48" spans="1:9" ht="13.5">
      <c r="A48" s="50">
        <v>42653</v>
      </c>
      <c r="B48" s="1" t="s">
        <v>62</v>
      </c>
      <c r="C48" s="1" t="s">
        <v>1632</v>
      </c>
      <c r="D48" s="1">
        <v>200</v>
      </c>
      <c r="F48" s="1">
        <v>21628.95</v>
      </c>
      <c r="G48" s="1" t="s">
        <v>66</v>
      </c>
      <c r="H48" s="1" t="s">
        <v>107</v>
      </c>
      <c r="I48" s="1" t="s">
        <v>1828</v>
      </c>
    </row>
    <row r="49" spans="1:9" ht="13.5">
      <c r="A49" s="50">
        <v>42653</v>
      </c>
      <c r="B49" s="1" t="s">
        <v>62</v>
      </c>
      <c r="C49" s="1" t="s">
        <v>1631</v>
      </c>
      <c r="D49" s="1">
        <v>220</v>
      </c>
      <c r="F49" s="1">
        <v>21428.95</v>
      </c>
      <c r="G49" s="1" t="s">
        <v>66</v>
      </c>
      <c r="H49" s="1" t="s">
        <v>736</v>
      </c>
      <c r="I49" s="1" t="s">
        <v>1828</v>
      </c>
    </row>
    <row r="50" spans="1:9" ht="13.5">
      <c r="A50" s="50">
        <v>42653</v>
      </c>
      <c r="B50" s="1" t="s">
        <v>25</v>
      </c>
      <c r="C50" s="1" t="s">
        <v>1630</v>
      </c>
      <c r="D50" s="1">
        <v>240</v>
      </c>
      <c r="F50" s="1">
        <v>21208.95</v>
      </c>
      <c r="G50" s="1" t="s">
        <v>66</v>
      </c>
      <c r="H50" s="1" t="s">
        <v>1244</v>
      </c>
      <c r="I50" s="1" t="s">
        <v>1831</v>
      </c>
    </row>
    <row r="51" spans="1:8" ht="13.5">
      <c r="A51" s="50">
        <v>42653</v>
      </c>
      <c r="B51" s="1" t="s">
        <v>25</v>
      </c>
      <c r="C51" s="1" t="s">
        <v>1621</v>
      </c>
      <c r="D51" s="1">
        <v>350</v>
      </c>
      <c r="F51" s="1">
        <v>20746.95</v>
      </c>
      <c r="G51" s="1" t="s">
        <v>826</v>
      </c>
      <c r="H51" s="1" t="s">
        <v>1622</v>
      </c>
    </row>
    <row r="52" spans="1:8" ht="13.5">
      <c r="A52" s="50">
        <v>42653</v>
      </c>
      <c r="B52" s="1" t="s">
        <v>62</v>
      </c>
      <c r="C52" s="1" t="s">
        <v>1636</v>
      </c>
      <c r="D52" s="1">
        <v>356.65</v>
      </c>
      <c r="F52" s="1">
        <v>22285.6</v>
      </c>
      <c r="G52" s="1" t="s">
        <v>826</v>
      </c>
      <c r="H52" s="1" t="s">
        <v>1637</v>
      </c>
    </row>
    <row r="53" spans="1:8" ht="13.5">
      <c r="A53" s="50">
        <v>42653</v>
      </c>
      <c r="B53" s="1" t="s">
        <v>25</v>
      </c>
      <c r="C53" s="1" t="s">
        <v>1615</v>
      </c>
      <c r="D53" s="1">
        <v>374</v>
      </c>
      <c r="F53" s="1">
        <v>18481.95</v>
      </c>
      <c r="G53" s="1" t="s">
        <v>826</v>
      </c>
      <c r="H53" s="1" t="s">
        <v>1616</v>
      </c>
    </row>
    <row r="54" spans="1:8" ht="13.5">
      <c r="A54" s="50">
        <v>42653</v>
      </c>
      <c r="B54" s="1" t="s">
        <v>25</v>
      </c>
      <c r="C54" s="1" t="s">
        <v>1618</v>
      </c>
      <c r="D54" s="1">
        <v>1855</v>
      </c>
      <c r="F54" s="1">
        <v>20346.95</v>
      </c>
      <c r="G54" s="1" t="s">
        <v>826</v>
      </c>
      <c r="H54" s="1" t="s">
        <v>1619</v>
      </c>
    </row>
    <row r="55" spans="1:8" ht="15">
      <c r="A55" s="63">
        <v>42655</v>
      </c>
      <c r="B55" s="64" t="s">
        <v>25</v>
      </c>
      <c r="C55" s="64" t="s">
        <v>1638</v>
      </c>
      <c r="D55" s="64">
        <v>200</v>
      </c>
      <c r="F55" s="64">
        <v>22485.6</v>
      </c>
      <c r="G55" s="1" t="s">
        <v>826</v>
      </c>
      <c r="H55" s="1" t="s">
        <v>1639</v>
      </c>
    </row>
    <row r="56" spans="1:10" ht="15">
      <c r="A56" s="63">
        <v>42657</v>
      </c>
      <c r="B56" s="64" t="s">
        <v>29</v>
      </c>
      <c r="C56" s="64" t="s">
        <v>1642</v>
      </c>
      <c r="D56" s="64">
        <v>-318</v>
      </c>
      <c r="F56" s="64">
        <v>22367.6</v>
      </c>
      <c r="G56" s="1" t="s">
        <v>66</v>
      </c>
      <c r="H56" s="1" t="s">
        <v>1842</v>
      </c>
      <c r="I56" s="1" t="s">
        <v>1863</v>
      </c>
      <c r="J56" s="1" t="s">
        <v>1864</v>
      </c>
    </row>
    <row r="57" spans="1:7" ht="15">
      <c r="A57" s="63">
        <v>42657</v>
      </c>
      <c r="B57" s="64" t="s">
        <v>28</v>
      </c>
      <c r="C57" s="64" t="s">
        <v>60</v>
      </c>
      <c r="D57" s="64">
        <v>-313</v>
      </c>
      <c r="F57" s="64">
        <v>22054.6</v>
      </c>
      <c r="G57" s="1" t="s">
        <v>153</v>
      </c>
    </row>
    <row r="58" spans="1:8" ht="15">
      <c r="A58" s="63">
        <v>42657</v>
      </c>
      <c r="B58" s="64" t="s">
        <v>25</v>
      </c>
      <c r="C58" s="64" t="s">
        <v>1640</v>
      </c>
      <c r="D58" s="64">
        <v>200</v>
      </c>
      <c r="F58" s="64">
        <v>22685.6</v>
      </c>
      <c r="G58" s="1" t="s">
        <v>826</v>
      </c>
      <c r="H58" s="1" t="s">
        <v>1641</v>
      </c>
    </row>
    <row r="59" spans="1:9" ht="15">
      <c r="A59" s="63">
        <v>42660</v>
      </c>
      <c r="B59" s="64" t="s">
        <v>70</v>
      </c>
      <c r="C59" s="64" t="s">
        <v>1643</v>
      </c>
      <c r="D59" s="64">
        <v>-1503.76</v>
      </c>
      <c r="F59" s="64">
        <v>20550.84</v>
      </c>
      <c r="G59" s="1" t="s">
        <v>66</v>
      </c>
      <c r="H59" s="1" t="s">
        <v>79</v>
      </c>
      <c r="I59" s="181">
        <v>42583</v>
      </c>
    </row>
    <row r="60" spans="1:7" ht="15">
      <c r="A60" s="63">
        <v>42660</v>
      </c>
      <c r="B60" s="64" t="s">
        <v>28</v>
      </c>
      <c r="C60" s="64" t="s">
        <v>65</v>
      </c>
      <c r="D60" s="64">
        <v>-106.64</v>
      </c>
      <c r="F60" s="64">
        <v>20401.09</v>
      </c>
      <c r="G60" s="1" t="s">
        <v>85</v>
      </c>
    </row>
    <row r="61" spans="1:7" ht="15">
      <c r="A61" s="63">
        <v>42660</v>
      </c>
      <c r="B61" s="64" t="s">
        <v>28</v>
      </c>
      <c r="C61" s="64" t="s">
        <v>1644</v>
      </c>
      <c r="D61" s="64">
        <v>-43.11</v>
      </c>
      <c r="F61" s="64">
        <v>20507.73</v>
      </c>
      <c r="G61" s="1" t="s">
        <v>86</v>
      </c>
    </row>
    <row r="62" spans="1:9" ht="15">
      <c r="A62" s="193">
        <v>42661</v>
      </c>
      <c r="B62" s="1" t="s">
        <v>29</v>
      </c>
      <c r="C62" s="1" t="s">
        <v>1650</v>
      </c>
      <c r="D62" s="1">
        <v>-448</v>
      </c>
      <c r="F62" s="1">
        <v>21097.09</v>
      </c>
      <c r="G62" s="1" t="s">
        <v>66</v>
      </c>
      <c r="H62" s="1" t="s">
        <v>94</v>
      </c>
      <c r="I62" s="1" t="s">
        <v>94</v>
      </c>
    </row>
    <row r="63" spans="1:9" ht="15">
      <c r="A63" s="193">
        <v>42661</v>
      </c>
      <c r="B63" s="1" t="s">
        <v>25</v>
      </c>
      <c r="C63" s="1" t="s">
        <v>1645</v>
      </c>
      <c r="D63" s="1">
        <v>144</v>
      </c>
      <c r="F63" s="1">
        <v>20545.09</v>
      </c>
      <c r="G63" s="1" t="s">
        <v>235</v>
      </c>
      <c r="H63" s="186" t="s">
        <v>1646</v>
      </c>
      <c r="I63" s="1" t="s">
        <v>1829</v>
      </c>
    </row>
    <row r="64" spans="1:9" ht="15">
      <c r="A64" s="193">
        <v>42661</v>
      </c>
      <c r="B64" s="1" t="s">
        <v>62</v>
      </c>
      <c r="C64" s="1" t="s">
        <v>1648</v>
      </c>
      <c r="D64" s="1">
        <v>180</v>
      </c>
      <c r="F64" s="1">
        <v>21245.09</v>
      </c>
      <c r="G64" s="1" t="s">
        <v>66</v>
      </c>
      <c r="H64" s="176" t="s">
        <v>73</v>
      </c>
      <c r="I64" s="1" t="s">
        <v>73</v>
      </c>
    </row>
    <row r="65" spans="1:9" ht="15">
      <c r="A65" s="193">
        <v>42661</v>
      </c>
      <c r="B65" s="1" t="s">
        <v>62</v>
      </c>
      <c r="C65" s="1" t="s">
        <v>1649</v>
      </c>
      <c r="D65" s="1">
        <v>300</v>
      </c>
      <c r="F65" s="1">
        <v>21545.09</v>
      </c>
      <c r="G65" s="1" t="s">
        <v>66</v>
      </c>
      <c r="H65" s="175" t="s">
        <v>73</v>
      </c>
      <c r="I65" s="1" t="s">
        <v>73</v>
      </c>
    </row>
    <row r="66" spans="1:9" ht="15">
      <c r="A66" s="193">
        <v>42661</v>
      </c>
      <c r="B66" s="1" t="s">
        <v>62</v>
      </c>
      <c r="C66" s="1" t="s">
        <v>1647</v>
      </c>
      <c r="D66" s="1">
        <v>520</v>
      </c>
      <c r="F66" s="1">
        <v>21065.09</v>
      </c>
      <c r="G66" s="1" t="s">
        <v>66</v>
      </c>
      <c r="H66" s="1" t="s">
        <v>73</v>
      </c>
      <c r="I66" s="1" t="s">
        <v>73</v>
      </c>
    </row>
    <row r="67" spans="1:8" ht="13.5">
      <c r="A67" s="50">
        <v>42663</v>
      </c>
      <c r="B67" s="1" t="s">
        <v>29</v>
      </c>
      <c r="C67" s="1" t="s">
        <v>1655</v>
      </c>
      <c r="D67" s="1">
        <v>-315.07</v>
      </c>
      <c r="F67" s="1">
        <v>20503.02</v>
      </c>
      <c r="G67" s="1" t="s">
        <v>826</v>
      </c>
      <c r="H67" s="1" t="s">
        <v>1656</v>
      </c>
    </row>
    <row r="68" spans="1:8" ht="13.5">
      <c r="A68" s="50">
        <v>42663</v>
      </c>
      <c r="B68" s="1" t="s">
        <v>29</v>
      </c>
      <c r="C68" s="1" t="s">
        <v>1653</v>
      </c>
      <c r="D68" s="1">
        <v>-175</v>
      </c>
      <c r="F68" s="1">
        <v>20818.09</v>
      </c>
      <c r="G68" s="1" t="s">
        <v>826</v>
      </c>
      <c r="H68" s="1" t="s">
        <v>1654</v>
      </c>
    </row>
    <row r="69" spans="1:8" ht="13.5">
      <c r="A69" s="50">
        <v>42663</v>
      </c>
      <c r="B69" s="1" t="s">
        <v>29</v>
      </c>
      <c r="C69" s="1" t="s">
        <v>1651</v>
      </c>
      <c r="D69" s="1">
        <v>-104</v>
      </c>
      <c r="F69" s="1">
        <v>20993.09</v>
      </c>
      <c r="G69" s="1" t="s">
        <v>826</v>
      </c>
      <c r="H69" s="1" t="s">
        <v>1652</v>
      </c>
    </row>
    <row r="70" spans="1:8" ht="13.5">
      <c r="A70" s="50">
        <v>42664</v>
      </c>
      <c r="B70" s="1" t="s">
        <v>25</v>
      </c>
      <c r="C70" s="1" t="s">
        <v>1657</v>
      </c>
      <c r="D70" s="1">
        <v>150</v>
      </c>
      <c r="F70" s="1">
        <v>20653.02</v>
      </c>
      <c r="G70" s="1" t="s">
        <v>130</v>
      </c>
      <c r="H70" s="1" t="s">
        <v>1658</v>
      </c>
    </row>
    <row r="71" spans="1:8" ht="13.5">
      <c r="A71" s="50">
        <v>42667</v>
      </c>
      <c r="B71" s="1" t="s">
        <v>29</v>
      </c>
      <c r="C71" s="1" t="s">
        <v>1666</v>
      </c>
      <c r="D71" s="1">
        <v>-540</v>
      </c>
      <c r="F71" s="1">
        <v>20826.02</v>
      </c>
      <c r="G71" s="1" t="s">
        <v>861</v>
      </c>
      <c r="H71" s="1" t="s">
        <v>134</v>
      </c>
    </row>
    <row r="72" spans="1:9" ht="13.5">
      <c r="A72" s="50">
        <v>42667</v>
      </c>
      <c r="B72" s="1" t="s">
        <v>25</v>
      </c>
      <c r="C72" s="1" t="s">
        <v>1667</v>
      </c>
      <c r="D72" s="1">
        <v>10</v>
      </c>
      <c r="F72" s="1">
        <v>20937.02</v>
      </c>
      <c r="G72" s="1" t="s">
        <v>66</v>
      </c>
      <c r="H72" s="1" t="s">
        <v>91</v>
      </c>
      <c r="I72" s="1" t="s">
        <v>1823</v>
      </c>
    </row>
    <row r="73" spans="1:8" ht="13.5">
      <c r="A73" s="50">
        <v>42667</v>
      </c>
      <c r="B73" s="1" t="s">
        <v>25</v>
      </c>
      <c r="C73" s="1" t="s">
        <v>1664</v>
      </c>
      <c r="D73" s="1">
        <v>20</v>
      </c>
      <c r="F73" s="1">
        <v>21366.02</v>
      </c>
      <c r="G73" s="1" t="s">
        <v>82</v>
      </c>
      <c r="H73" s="1" t="s">
        <v>1665</v>
      </c>
    </row>
    <row r="74" spans="1:9" ht="13.5">
      <c r="A74" s="50">
        <v>42667</v>
      </c>
      <c r="B74" s="1" t="s">
        <v>25</v>
      </c>
      <c r="C74" s="1" t="s">
        <v>1661</v>
      </c>
      <c r="D74" s="1">
        <v>24</v>
      </c>
      <c r="F74" s="1">
        <v>20927.02</v>
      </c>
      <c r="G74" s="1" t="s">
        <v>235</v>
      </c>
      <c r="H74" s="1" t="s">
        <v>109</v>
      </c>
      <c r="I74" s="1" t="s">
        <v>1829</v>
      </c>
    </row>
    <row r="75" spans="1:8" ht="13.5">
      <c r="A75" s="50">
        <v>42667</v>
      </c>
      <c r="B75" s="1" t="s">
        <v>25</v>
      </c>
      <c r="C75" s="1" t="s">
        <v>1659</v>
      </c>
      <c r="D75" s="1">
        <v>250</v>
      </c>
      <c r="F75" s="1">
        <v>20903.02</v>
      </c>
      <c r="G75" s="1" t="s">
        <v>130</v>
      </c>
      <c r="H75" s="1" t="s">
        <v>1660</v>
      </c>
    </row>
    <row r="76" spans="1:8" ht="13.5">
      <c r="A76" s="50">
        <v>42667</v>
      </c>
      <c r="B76" s="1" t="s">
        <v>25</v>
      </c>
      <c r="C76" s="1" t="s">
        <v>1662</v>
      </c>
      <c r="D76" s="1">
        <v>409</v>
      </c>
      <c r="F76" s="1">
        <v>21346.02</v>
      </c>
      <c r="G76" s="1" t="s">
        <v>826</v>
      </c>
      <c r="H76" s="1" t="s">
        <v>1663</v>
      </c>
    </row>
    <row r="77" spans="1:9" ht="13.5">
      <c r="A77" s="50">
        <v>42669</v>
      </c>
      <c r="B77" s="1" t="s">
        <v>70</v>
      </c>
      <c r="C77" s="1" t="s">
        <v>1668</v>
      </c>
      <c r="D77" s="1">
        <v>-1503.76</v>
      </c>
      <c r="F77" s="1">
        <v>19322.26</v>
      </c>
      <c r="G77" s="1" t="s">
        <v>66</v>
      </c>
      <c r="H77" s="1" t="s">
        <v>79</v>
      </c>
      <c r="I77" s="181">
        <v>42614</v>
      </c>
    </row>
    <row r="78" spans="1:9" ht="13.5">
      <c r="A78" s="50">
        <v>42670</v>
      </c>
      <c r="B78" s="1" t="s">
        <v>25</v>
      </c>
      <c r="C78" s="1" t="s">
        <v>1669</v>
      </c>
      <c r="D78" s="1">
        <v>40</v>
      </c>
      <c r="F78" s="1">
        <v>19362.26</v>
      </c>
      <c r="G78" s="176" t="s">
        <v>66</v>
      </c>
      <c r="H78" s="1" t="s">
        <v>965</v>
      </c>
      <c r="I78" s="1" t="s">
        <v>1827</v>
      </c>
    </row>
    <row r="79" spans="1:9" ht="13.5">
      <c r="A79" s="50">
        <v>42671</v>
      </c>
      <c r="B79" s="1" t="s">
        <v>25</v>
      </c>
      <c r="C79" s="1" t="s">
        <v>1670</v>
      </c>
      <c r="D79" s="1">
        <v>36</v>
      </c>
      <c r="F79" s="1">
        <v>19398.26</v>
      </c>
      <c r="G79" s="1" t="s">
        <v>235</v>
      </c>
      <c r="H79" s="1" t="s">
        <v>112</v>
      </c>
      <c r="I79" s="1" t="s">
        <v>1829</v>
      </c>
    </row>
    <row r="80" spans="1:9" ht="13.5">
      <c r="A80" s="50">
        <v>42674</v>
      </c>
      <c r="B80" s="1" t="s">
        <v>25</v>
      </c>
      <c r="C80" s="1" t="s">
        <v>1672</v>
      </c>
      <c r="D80" s="1">
        <v>18</v>
      </c>
      <c r="F80" s="1">
        <v>19446.26</v>
      </c>
      <c r="G80" s="1" t="s">
        <v>66</v>
      </c>
      <c r="H80" s="1" t="s">
        <v>849</v>
      </c>
      <c r="I80" s="1" t="s">
        <v>1827</v>
      </c>
    </row>
    <row r="81" spans="1:9" ht="13.5">
      <c r="A81" s="50">
        <v>42674</v>
      </c>
      <c r="B81" s="1" t="s">
        <v>25</v>
      </c>
      <c r="C81" s="1" t="s">
        <v>1674</v>
      </c>
      <c r="D81" s="1">
        <v>18</v>
      </c>
      <c r="F81" s="1">
        <v>19497.26</v>
      </c>
      <c r="G81" s="1" t="s">
        <v>66</v>
      </c>
      <c r="H81" s="1" t="s">
        <v>839</v>
      </c>
      <c r="I81" s="1" t="s">
        <v>1827</v>
      </c>
    </row>
    <row r="82" spans="1:9" ht="13.5">
      <c r="A82" s="50">
        <v>42674</v>
      </c>
      <c r="B82" s="1" t="s">
        <v>25</v>
      </c>
      <c r="C82" s="1" t="s">
        <v>1678</v>
      </c>
      <c r="D82" s="1">
        <v>18</v>
      </c>
      <c r="F82" s="1">
        <v>19555.26</v>
      </c>
      <c r="G82" s="1" t="s">
        <v>66</v>
      </c>
      <c r="H82" s="1" t="s">
        <v>843</v>
      </c>
      <c r="I82" s="1" t="s">
        <v>1827</v>
      </c>
    </row>
    <row r="83" spans="1:8" ht="13.5">
      <c r="A83" s="50">
        <v>42674</v>
      </c>
      <c r="B83" s="1" t="s">
        <v>25</v>
      </c>
      <c r="C83" s="1" t="s">
        <v>1675</v>
      </c>
      <c r="D83" s="1">
        <v>20</v>
      </c>
      <c r="F83" s="1">
        <v>19517.26</v>
      </c>
      <c r="G83" s="1" t="s">
        <v>82</v>
      </c>
      <c r="H83" s="1" t="s">
        <v>1676</v>
      </c>
    </row>
    <row r="84" spans="1:7" ht="13.5">
      <c r="A84" s="50">
        <v>42674</v>
      </c>
      <c r="B84" s="1" t="s">
        <v>25</v>
      </c>
      <c r="C84" s="1" t="s">
        <v>1677</v>
      </c>
      <c r="D84" s="1">
        <v>20</v>
      </c>
      <c r="F84" s="1">
        <v>19537.26</v>
      </c>
      <c r="G84" s="1" t="s">
        <v>82</v>
      </c>
    </row>
    <row r="85" spans="1:9" ht="13.5">
      <c r="A85" s="50">
        <v>42674</v>
      </c>
      <c r="B85" s="1" t="s">
        <v>25</v>
      </c>
      <c r="C85" s="1" t="s">
        <v>1671</v>
      </c>
      <c r="D85" s="1">
        <v>30</v>
      </c>
      <c r="F85" s="1">
        <v>19428.26</v>
      </c>
      <c r="G85" s="1" t="s">
        <v>235</v>
      </c>
      <c r="H85" s="1" t="s">
        <v>93</v>
      </c>
      <c r="I85" s="1" t="s">
        <v>1829</v>
      </c>
    </row>
    <row r="86" spans="1:9" ht="13.5">
      <c r="A86" s="50">
        <v>42674</v>
      </c>
      <c r="B86" s="1" t="s">
        <v>25</v>
      </c>
      <c r="C86" s="1" t="s">
        <v>1673</v>
      </c>
      <c r="D86" s="1">
        <v>33</v>
      </c>
      <c r="F86" s="1">
        <v>19479.26</v>
      </c>
      <c r="G86" s="1" t="s">
        <v>235</v>
      </c>
      <c r="H86" s="1" t="s">
        <v>792</v>
      </c>
      <c r="I86" s="1" t="s">
        <v>1829</v>
      </c>
    </row>
    <row r="87" spans="1:9" ht="13.5">
      <c r="A87" s="50">
        <v>42674</v>
      </c>
      <c r="B87" s="1" t="s">
        <v>62</v>
      </c>
      <c r="C87" s="1" t="s">
        <v>1680</v>
      </c>
      <c r="D87" s="1">
        <v>290</v>
      </c>
      <c r="F87" s="1">
        <v>20145.26</v>
      </c>
      <c r="G87" s="1" t="s">
        <v>66</v>
      </c>
      <c r="H87" s="1" t="s">
        <v>1681</v>
      </c>
      <c r="I87" s="1" t="s">
        <v>1828</v>
      </c>
    </row>
    <row r="88" spans="1:9" ht="13.5">
      <c r="A88" s="50">
        <v>42674</v>
      </c>
      <c r="B88" s="1" t="s">
        <v>62</v>
      </c>
      <c r="C88" s="1" t="s">
        <v>1679</v>
      </c>
      <c r="D88" s="1">
        <v>300</v>
      </c>
      <c r="F88" s="1">
        <v>19855.26</v>
      </c>
      <c r="G88" s="1" t="s">
        <v>66</v>
      </c>
      <c r="H88" s="1" t="s">
        <v>73</v>
      </c>
      <c r="I88" s="1" t="s">
        <v>73</v>
      </c>
    </row>
    <row r="91" spans="3:4" ht="13.5">
      <c r="C91" s="1" t="s">
        <v>1683</v>
      </c>
      <c r="D91" s="1">
        <f>SUMIF(D2:D88,"&gt;0")</f>
        <v>12532.15</v>
      </c>
    </row>
    <row r="92" spans="3:4" ht="13.5">
      <c r="C92" s="1" t="s">
        <v>1682</v>
      </c>
      <c r="D92" s="1">
        <f>SUMIF(D2:D88,"&lt;0")</f>
        <v>-8535.31</v>
      </c>
    </row>
    <row r="94" ht="13.5">
      <c r="D94" s="1">
        <f>D91+D92</f>
        <v>3996.84</v>
      </c>
    </row>
  </sheetData>
  <sheetProtection/>
  <autoFilter ref="A1:I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57"/>
  <sheetViews>
    <sheetView workbookViewId="0" topLeftCell="D1">
      <pane ySplit="1" topLeftCell="BM32" activePane="bottomLeft" state="frozen"/>
      <selection pane="topLeft" activeCell="A1" sqref="A1"/>
      <selection pane="bottomLeft" activeCell="K17" sqref="K17"/>
    </sheetView>
  </sheetViews>
  <sheetFormatPr defaultColWidth="10.7109375" defaultRowHeight="15"/>
  <cols>
    <col min="1" max="1" width="8.7109375" style="1" bestFit="1" customWidth="1"/>
    <col min="2" max="2" width="4.28125" style="1" bestFit="1" customWidth="1"/>
    <col min="3" max="3" width="74.7109375" style="1" bestFit="1" customWidth="1"/>
    <col min="4" max="4" width="9.28125" style="1" customWidth="1"/>
    <col min="5" max="5" width="12.28125" style="1" bestFit="1" customWidth="1"/>
    <col min="6" max="6" width="24.00390625" style="1" customWidth="1"/>
    <col min="7" max="7" width="26.421875" style="1" bestFit="1" customWidth="1"/>
    <col min="8" max="8" width="10.7109375" style="1" customWidth="1"/>
    <col min="9" max="9" width="11.00390625" style="1" bestFit="1" customWidth="1"/>
    <col min="10"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7" ht="15">
      <c r="A2" s="50">
        <v>42675</v>
      </c>
      <c r="B2" s="1" t="s">
        <v>28</v>
      </c>
      <c r="C2" s="1" t="s">
        <v>67</v>
      </c>
      <c r="D2" s="1">
        <v>-73.23</v>
      </c>
      <c r="F2" s="1">
        <v>20152.03</v>
      </c>
      <c r="G2" s="1" t="s">
        <v>153</v>
      </c>
    </row>
    <row r="3" spans="1:7" ht="15">
      <c r="A3" s="50">
        <v>42675</v>
      </c>
      <c r="B3" s="1" t="s">
        <v>25</v>
      </c>
      <c r="C3" s="1" t="s">
        <v>1703</v>
      </c>
      <c r="D3" s="1">
        <v>20</v>
      </c>
      <c r="F3" s="1">
        <v>20165.26</v>
      </c>
      <c r="G3" s="1" t="s">
        <v>82</v>
      </c>
    </row>
    <row r="4" spans="1:8" ht="15">
      <c r="A4" s="50">
        <v>42675</v>
      </c>
      <c r="B4" s="1" t="s">
        <v>25</v>
      </c>
      <c r="C4" s="1" t="s">
        <v>1705</v>
      </c>
      <c r="D4" s="1">
        <v>20</v>
      </c>
      <c r="F4" s="1">
        <v>20225.26</v>
      </c>
      <c r="G4" s="1" t="s">
        <v>82</v>
      </c>
      <c r="H4" s="1" t="s">
        <v>1783</v>
      </c>
    </row>
    <row r="5" spans="1:9" ht="15">
      <c r="A5" s="50">
        <v>42675</v>
      </c>
      <c r="B5" s="1" t="s">
        <v>25</v>
      </c>
      <c r="C5" s="1" t="s">
        <v>1704</v>
      </c>
      <c r="D5" s="1">
        <v>40</v>
      </c>
      <c r="F5" s="1">
        <v>20205.26</v>
      </c>
      <c r="G5" s="1" t="s">
        <v>66</v>
      </c>
      <c r="H5" s="1" t="s">
        <v>1690</v>
      </c>
      <c r="I5" s="1" t="s">
        <v>1823</v>
      </c>
    </row>
    <row r="6" spans="1:8" ht="15">
      <c r="A6" s="50">
        <v>42676</v>
      </c>
      <c r="B6" s="1" t="s">
        <v>29</v>
      </c>
      <c r="C6" s="65" t="s">
        <v>1784</v>
      </c>
      <c r="D6" s="1">
        <v>-180</v>
      </c>
      <c r="F6" s="1">
        <v>20360.58</v>
      </c>
      <c r="G6" s="1" t="s">
        <v>724</v>
      </c>
      <c r="H6" s="1" t="s">
        <v>1785</v>
      </c>
    </row>
    <row r="7" spans="1:8" ht="15">
      <c r="A7" s="50">
        <v>42676</v>
      </c>
      <c r="B7" s="1" t="s">
        <v>62</v>
      </c>
      <c r="C7" s="65" t="s">
        <v>1786</v>
      </c>
      <c r="D7" s="1">
        <v>25</v>
      </c>
      <c r="F7" s="1">
        <v>20540.58</v>
      </c>
      <c r="G7" s="1" t="s">
        <v>82</v>
      </c>
      <c r="H7" s="1" t="s">
        <v>1865</v>
      </c>
    </row>
    <row r="8" spans="1:8" ht="15">
      <c r="A8" s="50">
        <v>42676</v>
      </c>
      <c r="B8" s="1" t="s">
        <v>62</v>
      </c>
      <c r="C8" s="65" t="s">
        <v>1786</v>
      </c>
      <c r="D8" s="1">
        <v>25</v>
      </c>
      <c r="F8" s="1">
        <v>20540.58</v>
      </c>
      <c r="G8" s="1" t="s">
        <v>82</v>
      </c>
      <c r="H8" s="1" t="s">
        <v>1787</v>
      </c>
    </row>
    <row r="9" spans="1:8" ht="15">
      <c r="A9" s="50">
        <v>42676</v>
      </c>
      <c r="B9" s="1" t="s">
        <v>62</v>
      </c>
      <c r="C9" s="65" t="s">
        <v>1786</v>
      </c>
      <c r="D9" s="1">
        <v>338.55</v>
      </c>
      <c r="F9" s="1">
        <v>20540.58</v>
      </c>
      <c r="G9" s="1" t="s">
        <v>1015</v>
      </c>
      <c r="H9" s="1" t="s">
        <v>1788</v>
      </c>
    </row>
    <row r="10" spans="1:9" ht="15">
      <c r="A10" s="50">
        <v>42677</v>
      </c>
      <c r="B10" s="1" t="s">
        <v>25</v>
      </c>
      <c r="C10" s="1" t="s">
        <v>1709</v>
      </c>
      <c r="D10" s="1">
        <v>33</v>
      </c>
      <c r="F10" s="1">
        <v>20493.58</v>
      </c>
      <c r="G10" s="1" t="s">
        <v>235</v>
      </c>
      <c r="H10" s="1" t="s">
        <v>75</v>
      </c>
      <c r="I10" s="1" t="s">
        <v>1829</v>
      </c>
    </row>
    <row r="11" spans="1:8" ht="15">
      <c r="A11" s="50">
        <v>42677</v>
      </c>
      <c r="B11" s="1" t="s">
        <v>25</v>
      </c>
      <c r="C11" s="1" t="s">
        <v>1708</v>
      </c>
      <c r="D11" s="1">
        <v>100</v>
      </c>
      <c r="F11" s="1">
        <v>20460.58</v>
      </c>
      <c r="G11" s="1" t="s">
        <v>130</v>
      </c>
      <c r="H11" s="1" t="s">
        <v>1789</v>
      </c>
    </row>
    <row r="12" spans="1:9" ht="15.75">
      <c r="A12" s="63">
        <v>42681</v>
      </c>
      <c r="B12" s="64" t="s">
        <v>25</v>
      </c>
      <c r="C12" s="64" t="s">
        <v>1710</v>
      </c>
      <c r="D12" s="64">
        <v>24</v>
      </c>
      <c r="F12" s="64">
        <v>20517.58</v>
      </c>
      <c r="G12" s="1" t="s">
        <v>235</v>
      </c>
      <c r="H12" s="1" t="s">
        <v>810</v>
      </c>
      <c r="I12" s="1" t="s">
        <v>1829</v>
      </c>
    </row>
    <row r="13" spans="1:9" ht="15.75">
      <c r="A13" s="63">
        <v>42682</v>
      </c>
      <c r="B13" s="64" t="s">
        <v>70</v>
      </c>
      <c r="C13" s="64" t="s">
        <v>1712</v>
      </c>
      <c r="D13" s="64">
        <v>-1503.96</v>
      </c>
      <c r="F13" s="64">
        <v>19313.62</v>
      </c>
      <c r="G13" s="1" t="s">
        <v>66</v>
      </c>
      <c r="H13" s="1" t="s">
        <v>79</v>
      </c>
      <c r="I13" s="181">
        <v>42644</v>
      </c>
    </row>
    <row r="14" spans="1:9" ht="15.75">
      <c r="A14" s="63">
        <v>42682</v>
      </c>
      <c r="B14" s="64" t="s">
        <v>62</v>
      </c>
      <c r="C14" s="64" t="s">
        <v>1711</v>
      </c>
      <c r="D14" s="64">
        <v>300</v>
      </c>
      <c r="F14" s="64">
        <v>20817.58</v>
      </c>
      <c r="G14" s="1" t="s">
        <v>66</v>
      </c>
      <c r="H14" s="1" t="s">
        <v>1790</v>
      </c>
      <c r="I14" s="1" t="s">
        <v>1828</v>
      </c>
    </row>
    <row r="15" spans="1:8" ht="15.75">
      <c r="A15" s="63">
        <v>42684</v>
      </c>
      <c r="B15" s="64" t="s">
        <v>29</v>
      </c>
      <c r="C15" s="64" t="s">
        <v>1713</v>
      </c>
      <c r="D15" s="64">
        <v>-210</v>
      </c>
      <c r="F15" s="64">
        <v>19103.62</v>
      </c>
      <c r="G15" s="1" t="s">
        <v>235</v>
      </c>
      <c r="H15" s="1" t="s">
        <v>72</v>
      </c>
    </row>
    <row r="16" spans="1:9" ht="15">
      <c r="A16" s="50">
        <v>42685</v>
      </c>
      <c r="B16" s="1" t="s">
        <v>62</v>
      </c>
      <c r="C16" s="1" t="s">
        <v>1714</v>
      </c>
      <c r="D16" s="1">
        <v>220</v>
      </c>
      <c r="F16" s="1">
        <v>19323.62</v>
      </c>
      <c r="G16" s="1" t="s">
        <v>66</v>
      </c>
      <c r="H16" s="1" t="s">
        <v>736</v>
      </c>
      <c r="I16" s="1" t="s">
        <v>1828</v>
      </c>
    </row>
    <row r="17" spans="1:9" ht="15">
      <c r="A17" s="50">
        <v>42685</v>
      </c>
      <c r="B17" s="1" t="s">
        <v>62</v>
      </c>
      <c r="C17" s="1" t="s">
        <v>1715</v>
      </c>
      <c r="D17" s="1">
        <v>260</v>
      </c>
      <c r="F17" s="1">
        <v>19583.62</v>
      </c>
      <c r="G17" s="1" t="s">
        <v>66</v>
      </c>
      <c r="H17" s="1" t="s">
        <v>73</v>
      </c>
      <c r="I17" s="1" t="s">
        <v>73</v>
      </c>
    </row>
    <row r="18" spans="1:9" ht="15">
      <c r="A18" s="50">
        <v>42685</v>
      </c>
      <c r="B18" s="1" t="s">
        <v>62</v>
      </c>
      <c r="C18" s="1" t="s">
        <v>1716</v>
      </c>
      <c r="D18" s="1">
        <v>290</v>
      </c>
      <c r="F18" s="1">
        <v>19873.62</v>
      </c>
      <c r="G18" s="1" t="s">
        <v>66</v>
      </c>
      <c r="H18" s="1" t="s">
        <v>734</v>
      </c>
      <c r="I18" s="1" t="s">
        <v>1828</v>
      </c>
    </row>
    <row r="19" spans="1:9" ht="15">
      <c r="A19" s="50">
        <v>42688</v>
      </c>
      <c r="B19" s="1" t="s">
        <v>68</v>
      </c>
      <c r="C19" s="1" t="s">
        <v>119</v>
      </c>
      <c r="D19" s="1">
        <v>10</v>
      </c>
      <c r="F19" s="1">
        <v>20083.62</v>
      </c>
      <c r="G19" s="1" t="s">
        <v>66</v>
      </c>
      <c r="H19" s="1" t="s">
        <v>739</v>
      </c>
      <c r="I19" s="1" t="s">
        <v>1831</v>
      </c>
    </row>
    <row r="20" spans="1:9" ht="15">
      <c r="A20" s="50">
        <v>42688</v>
      </c>
      <c r="B20" s="1" t="s">
        <v>25</v>
      </c>
      <c r="C20" s="1" t="s">
        <v>1719</v>
      </c>
      <c r="D20" s="1">
        <v>30</v>
      </c>
      <c r="F20" s="1">
        <v>20073.62</v>
      </c>
      <c r="G20" s="1" t="s">
        <v>66</v>
      </c>
      <c r="H20" s="1" t="s">
        <v>717</v>
      </c>
      <c r="I20" s="1" t="s">
        <v>1823</v>
      </c>
    </row>
    <row r="21" spans="1:8" ht="15">
      <c r="A21" s="50">
        <v>42688</v>
      </c>
      <c r="B21" s="1" t="s">
        <v>25</v>
      </c>
      <c r="C21" s="1" t="s">
        <v>1718</v>
      </c>
      <c r="D21" s="1">
        <v>50</v>
      </c>
      <c r="F21" s="1">
        <v>20043.62</v>
      </c>
      <c r="G21" s="1" t="s">
        <v>130</v>
      </c>
      <c r="H21" s="1" t="s">
        <v>1791</v>
      </c>
    </row>
    <row r="22" spans="1:9" ht="15">
      <c r="A22" s="50">
        <v>42688</v>
      </c>
      <c r="B22" s="1" t="s">
        <v>25</v>
      </c>
      <c r="C22" s="1" t="s">
        <v>1717</v>
      </c>
      <c r="D22" s="1">
        <v>120</v>
      </c>
      <c r="F22" s="1">
        <v>19993.62</v>
      </c>
      <c r="G22" s="1" t="s">
        <v>66</v>
      </c>
      <c r="H22" s="1" t="s">
        <v>841</v>
      </c>
      <c r="I22" s="1" t="s">
        <v>1831</v>
      </c>
    </row>
    <row r="23" spans="1:7" ht="15">
      <c r="A23" s="50">
        <v>42690</v>
      </c>
      <c r="B23" s="1" t="s">
        <v>28</v>
      </c>
      <c r="C23" s="1" t="s">
        <v>65</v>
      </c>
      <c r="D23" s="1">
        <v>-106.64</v>
      </c>
      <c r="F23" s="1">
        <v>19976.98</v>
      </c>
      <c r="G23" s="1" t="s">
        <v>85</v>
      </c>
    </row>
    <row r="24" spans="1:8" ht="15">
      <c r="A24" s="50">
        <v>42691</v>
      </c>
      <c r="B24" s="1" t="s">
        <v>29</v>
      </c>
      <c r="C24" s="1" t="s">
        <v>1720</v>
      </c>
      <c r="D24" s="1">
        <v>-240</v>
      </c>
      <c r="F24" s="1">
        <v>19736.98</v>
      </c>
      <c r="G24" s="1" t="s">
        <v>861</v>
      </c>
      <c r="H24" s="1" t="s">
        <v>134</v>
      </c>
    </row>
    <row r="25" spans="1:7" ht="15">
      <c r="A25" s="50">
        <v>42691</v>
      </c>
      <c r="B25" s="1" t="s">
        <v>28</v>
      </c>
      <c r="C25" s="1" t="s">
        <v>1721</v>
      </c>
      <c r="D25" s="1">
        <v>-43.11</v>
      </c>
      <c r="F25" s="1">
        <v>19693.87</v>
      </c>
      <c r="G25" s="1" t="s">
        <v>86</v>
      </c>
    </row>
    <row r="26" spans="1:8" ht="15">
      <c r="A26" s="50">
        <v>42692</v>
      </c>
      <c r="B26" s="1" t="s">
        <v>62</v>
      </c>
      <c r="C26" s="65" t="s">
        <v>1908</v>
      </c>
      <c r="D26" s="1">
        <v>1000</v>
      </c>
      <c r="G26" s="1" t="s">
        <v>66</v>
      </c>
      <c r="H26" s="1" t="s">
        <v>1909</v>
      </c>
    </row>
    <row r="27" spans="1:8" ht="15">
      <c r="A27" s="50">
        <v>42692</v>
      </c>
      <c r="B27" s="1" t="s">
        <v>62</v>
      </c>
      <c r="C27" s="65" t="s">
        <v>1908</v>
      </c>
      <c r="D27" s="1">
        <v>1000</v>
      </c>
      <c r="G27" s="1" t="s">
        <v>77</v>
      </c>
      <c r="H27" s="1" t="s">
        <v>1909</v>
      </c>
    </row>
    <row r="28" spans="1:8" ht="15">
      <c r="A28" s="50">
        <v>42692</v>
      </c>
      <c r="B28" s="1" t="s">
        <v>62</v>
      </c>
      <c r="C28" s="65" t="s">
        <v>1908</v>
      </c>
      <c r="D28" s="1">
        <v>1000</v>
      </c>
      <c r="G28" s="1" t="s">
        <v>92</v>
      </c>
      <c r="H28" s="1" t="s">
        <v>1909</v>
      </c>
    </row>
    <row r="29" spans="1:8" ht="15">
      <c r="A29" s="50">
        <v>42692</v>
      </c>
      <c r="B29" s="1" t="s">
        <v>62</v>
      </c>
      <c r="C29" s="65" t="s">
        <v>1908</v>
      </c>
      <c r="D29" s="1">
        <v>1000</v>
      </c>
      <c r="F29" s="1">
        <v>23693.87</v>
      </c>
      <c r="G29" s="1" t="s">
        <v>100</v>
      </c>
      <c r="H29" s="1" t="s">
        <v>1909</v>
      </c>
    </row>
    <row r="30" spans="1:8" ht="15">
      <c r="A30" s="50">
        <v>42695</v>
      </c>
      <c r="B30" s="1" t="s">
        <v>29</v>
      </c>
      <c r="C30" s="1" t="s">
        <v>1725</v>
      </c>
      <c r="D30" s="1">
        <v>-643.01</v>
      </c>
      <c r="F30" s="1">
        <v>23082.86</v>
      </c>
      <c r="G30" s="1" t="s">
        <v>66</v>
      </c>
      <c r="H30" s="1" t="s">
        <v>456</v>
      </c>
    </row>
    <row r="31" spans="1:8" ht="15">
      <c r="A31" s="50">
        <v>42695</v>
      </c>
      <c r="B31" s="1" t="s">
        <v>29</v>
      </c>
      <c r="C31" s="65" t="s">
        <v>1792</v>
      </c>
      <c r="D31" s="1">
        <v>-316.41</v>
      </c>
      <c r="F31" s="1">
        <v>22565.28</v>
      </c>
      <c r="G31" s="1" t="s">
        <v>826</v>
      </c>
      <c r="H31" s="1" t="s">
        <v>1793</v>
      </c>
    </row>
    <row r="32" spans="1:8" ht="15">
      <c r="A32" s="50">
        <v>42695</v>
      </c>
      <c r="B32" s="1" t="s">
        <v>29</v>
      </c>
      <c r="C32" s="65" t="s">
        <v>1792</v>
      </c>
      <c r="D32" s="1">
        <v>-201.17</v>
      </c>
      <c r="F32" s="1">
        <v>22565.28</v>
      </c>
      <c r="G32" s="1" t="s">
        <v>724</v>
      </c>
      <c r="H32" s="1" t="s">
        <v>1794</v>
      </c>
    </row>
    <row r="33" spans="1:8" ht="13.5">
      <c r="A33" s="50">
        <v>42695</v>
      </c>
      <c r="B33" s="1" t="s">
        <v>25</v>
      </c>
      <c r="C33" s="1" t="s">
        <v>1723</v>
      </c>
      <c r="D33" s="1">
        <v>10</v>
      </c>
      <c r="F33" s="1">
        <v>23703.87</v>
      </c>
      <c r="G33" s="1" t="s">
        <v>1795</v>
      </c>
      <c r="H33" s="1" t="s">
        <v>1796</v>
      </c>
    </row>
    <row r="34" spans="1:9" ht="13.5">
      <c r="A34" s="50">
        <v>42695</v>
      </c>
      <c r="B34" s="1" t="s">
        <v>68</v>
      </c>
      <c r="C34" s="1" t="s">
        <v>119</v>
      </c>
      <c r="D34" s="1">
        <v>10</v>
      </c>
      <c r="F34" s="1">
        <v>23713.87</v>
      </c>
      <c r="G34" s="1" t="s">
        <v>66</v>
      </c>
      <c r="H34" s="1" t="s">
        <v>739</v>
      </c>
      <c r="I34" s="1" t="s">
        <v>1831</v>
      </c>
    </row>
    <row r="35" spans="1:7" ht="13.5">
      <c r="A35" s="50">
        <v>42695</v>
      </c>
      <c r="B35" s="1" t="s">
        <v>25</v>
      </c>
      <c r="C35" s="1" t="s">
        <v>1724</v>
      </c>
      <c r="D35" s="1">
        <v>12</v>
      </c>
      <c r="F35" s="1">
        <v>23725.87</v>
      </c>
      <c r="G35" s="1" t="s">
        <v>82</v>
      </c>
    </row>
    <row r="36" spans="1:7" ht="13.5">
      <c r="A36" s="50">
        <v>42696</v>
      </c>
      <c r="B36" s="1" t="s">
        <v>62</v>
      </c>
      <c r="C36" s="1" t="s">
        <v>1728</v>
      </c>
      <c r="D36" s="1">
        <v>120</v>
      </c>
      <c r="F36" s="1">
        <v>23040.28</v>
      </c>
      <c r="G36" s="1" t="s">
        <v>1795</v>
      </c>
    </row>
    <row r="37" spans="1:7" ht="13.5">
      <c r="A37" s="50">
        <v>42696</v>
      </c>
      <c r="B37" s="1" t="s">
        <v>62</v>
      </c>
      <c r="C37" s="65" t="s">
        <v>1866</v>
      </c>
      <c r="D37" s="1">
        <v>305</v>
      </c>
      <c r="F37" s="1">
        <v>22920.28</v>
      </c>
      <c r="G37" s="1" t="s">
        <v>1120</v>
      </c>
    </row>
    <row r="38" spans="1:7" ht="13.5">
      <c r="A38" s="50">
        <v>42696</v>
      </c>
      <c r="B38" s="1" t="s">
        <v>62</v>
      </c>
      <c r="C38" s="65" t="s">
        <v>1866</v>
      </c>
      <c r="D38" s="1">
        <v>50</v>
      </c>
      <c r="F38" s="1">
        <v>22920.28</v>
      </c>
      <c r="G38" s="1" t="s">
        <v>1795</v>
      </c>
    </row>
    <row r="39" spans="1:8" ht="13.5">
      <c r="A39" s="50">
        <v>42697</v>
      </c>
      <c r="B39" s="1" t="s">
        <v>29</v>
      </c>
      <c r="C39" s="1" t="s">
        <v>1729</v>
      </c>
      <c r="D39" s="1">
        <v>-180</v>
      </c>
      <c r="F39" s="1">
        <v>22860.28</v>
      </c>
      <c r="G39" s="1" t="s">
        <v>1684</v>
      </c>
      <c r="H39" s="1" t="s">
        <v>1797</v>
      </c>
    </row>
    <row r="40" spans="1:8" ht="13.5">
      <c r="A40" s="50">
        <v>42697</v>
      </c>
      <c r="B40" s="1" t="s">
        <v>29</v>
      </c>
      <c r="C40" s="1" t="s">
        <v>1730</v>
      </c>
      <c r="D40" s="1">
        <v>-159.48</v>
      </c>
      <c r="F40" s="1">
        <v>22700.8</v>
      </c>
      <c r="G40" s="1" t="s">
        <v>116</v>
      </c>
      <c r="H40" s="1" t="s">
        <v>1798</v>
      </c>
    </row>
    <row r="41" spans="1:8" ht="13.5">
      <c r="A41" s="50">
        <v>42697</v>
      </c>
      <c r="B41" s="1" t="s">
        <v>29</v>
      </c>
      <c r="C41" s="1" t="s">
        <v>1731</v>
      </c>
      <c r="D41" s="1">
        <v>-99.4</v>
      </c>
      <c r="F41" s="1">
        <v>22601.4</v>
      </c>
      <c r="G41" s="1" t="s">
        <v>116</v>
      </c>
      <c r="H41" s="1" t="s">
        <v>1799</v>
      </c>
    </row>
    <row r="42" spans="1:8" ht="13.5">
      <c r="A42" s="50">
        <v>42698</v>
      </c>
      <c r="B42" s="1" t="s">
        <v>29</v>
      </c>
      <c r="C42" s="1" t="s">
        <v>1734</v>
      </c>
      <c r="D42" s="1">
        <v>-48.05</v>
      </c>
      <c r="F42" s="1">
        <v>22830.35</v>
      </c>
      <c r="G42" s="1" t="s">
        <v>826</v>
      </c>
      <c r="H42" s="1" t="s">
        <v>1800</v>
      </c>
    </row>
    <row r="43" spans="1:9" ht="13.5">
      <c r="A43" s="50">
        <v>42698</v>
      </c>
      <c r="B43" s="1" t="s">
        <v>25</v>
      </c>
      <c r="C43" s="1" t="s">
        <v>1733</v>
      </c>
      <c r="D43" s="1">
        <v>24</v>
      </c>
      <c r="F43" s="1">
        <v>22878.4</v>
      </c>
      <c r="G43" s="1" t="s">
        <v>235</v>
      </c>
      <c r="H43" s="1" t="s">
        <v>109</v>
      </c>
      <c r="I43" s="1" t="s">
        <v>1829</v>
      </c>
    </row>
    <row r="44" spans="1:8" ht="13.5">
      <c r="A44" s="50">
        <v>42698</v>
      </c>
      <c r="B44" s="1" t="s">
        <v>25</v>
      </c>
      <c r="C44" s="1" t="s">
        <v>1732</v>
      </c>
      <c r="D44" s="1">
        <v>253</v>
      </c>
      <c r="F44" s="1">
        <v>22854.4</v>
      </c>
      <c r="G44" s="1" t="s">
        <v>82</v>
      </c>
      <c r="H44" s="1" t="s">
        <v>1801</v>
      </c>
    </row>
    <row r="45" spans="1:8" ht="13.5">
      <c r="A45" s="50">
        <v>42699</v>
      </c>
      <c r="B45" s="1" t="s">
        <v>29</v>
      </c>
      <c r="C45" s="1" t="s">
        <v>1736</v>
      </c>
      <c r="D45" s="1">
        <v>-90</v>
      </c>
      <c r="F45" s="1">
        <v>22820.35</v>
      </c>
      <c r="G45" s="1" t="s">
        <v>1684</v>
      </c>
      <c r="H45" s="1" t="s">
        <v>1797</v>
      </c>
    </row>
    <row r="46" spans="1:9" ht="13.5">
      <c r="A46" s="50">
        <v>42699</v>
      </c>
      <c r="B46" s="1" t="s">
        <v>25</v>
      </c>
      <c r="C46" s="1" t="s">
        <v>1735</v>
      </c>
      <c r="D46" s="1">
        <v>80</v>
      </c>
      <c r="F46" s="1">
        <v>22910.35</v>
      </c>
      <c r="G46" s="1" t="s">
        <v>66</v>
      </c>
      <c r="H46" s="1" t="s">
        <v>1244</v>
      </c>
      <c r="I46" s="1" t="s">
        <v>1831</v>
      </c>
    </row>
    <row r="47" spans="1:8" ht="13.5">
      <c r="A47" s="50">
        <v>42702</v>
      </c>
      <c r="B47" s="1" t="s">
        <v>29</v>
      </c>
      <c r="C47" s="1" t="s">
        <v>1738</v>
      </c>
      <c r="D47" s="1">
        <v>-200</v>
      </c>
      <c r="F47" s="1">
        <v>22660.35</v>
      </c>
      <c r="G47" s="1" t="s">
        <v>1803</v>
      </c>
      <c r="H47" s="1" t="s">
        <v>1802</v>
      </c>
    </row>
    <row r="48" spans="1:9" ht="13.5">
      <c r="A48" s="50">
        <v>42702</v>
      </c>
      <c r="B48" s="1" t="s">
        <v>68</v>
      </c>
      <c r="C48" s="1" t="s">
        <v>119</v>
      </c>
      <c r="D48" s="1">
        <v>10</v>
      </c>
      <c r="F48" s="1">
        <v>22860.35</v>
      </c>
      <c r="G48" s="1" t="s">
        <v>66</v>
      </c>
      <c r="H48" s="1" t="s">
        <v>739</v>
      </c>
      <c r="I48" s="1" t="s">
        <v>1831</v>
      </c>
    </row>
    <row r="49" spans="1:9" ht="13.5">
      <c r="A49" s="50">
        <v>42702</v>
      </c>
      <c r="B49" s="1" t="s">
        <v>25</v>
      </c>
      <c r="C49" s="1" t="s">
        <v>1737</v>
      </c>
      <c r="D49" s="1">
        <v>30</v>
      </c>
      <c r="F49" s="1">
        <v>22850.35</v>
      </c>
      <c r="G49" s="1" t="s">
        <v>66</v>
      </c>
      <c r="H49" s="1" t="s">
        <v>453</v>
      </c>
      <c r="I49" s="1" t="s">
        <v>1831</v>
      </c>
    </row>
    <row r="50" spans="1:9" ht="13.5">
      <c r="A50" s="50">
        <v>42703</v>
      </c>
      <c r="B50" s="1" t="s">
        <v>25</v>
      </c>
      <c r="C50" s="1" t="s">
        <v>1739</v>
      </c>
      <c r="D50" s="1">
        <v>42</v>
      </c>
      <c r="F50" s="1">
        <v>22702.35</v>
      </c>
      <c r="G50" s="1" t="s">
        <v>235</v>
      </c>
      <c r="H50" s="1" t="s">
        <v>112</v>
      </c>
      <c r="I50" s="1" t="s">
        <v>1829</v>
      </c>
    </row>
    <row r="51" spans="1:9" ht="13.5">
      <c r="A51" s="50">
        <v>42704</v>
      </c>
      <c r="B51" s="1" t="s">
        <v>25</v>
      </c>
      <c r="C51" s="1" t="s">
        <v>1740</v>
      </c>
      <c r="D51" s="1">
        <v>40</v>
      </c>
      <c r="F51" s="1">
        <v>22742.35</v>
      </c>
      <c r="G51" s="1" t="s">
        <v>66</v>
      </c>
      <c r="H51" s="1" t="s">
        <v>248</v>
      </c>
      <c r="I51" s="1" t="s">
        <v>1823</v>
      </c>
    </row>
    <row r="54" ht="13.5">
      <c r="D54" s="1">
        <f>SUMIF(D2:D51,"&gt;0")</f>
        <v>6891.55</v>
      </c>
    </row>
    <row r="55" ht="13.5">
      <c r="D55" s="1">
        <f>SUMIF(D2:D51,"&lt;0")</f>
        <v>-4294.46</v>
      </c>
    </row>
    <row r="57" ht="13.5">
      <c r="D57" s="1">
        <f>D54+D55</f>
        <v>2597.09</v>
      </c>
    </row>
  </sheetData>
  <sheetProtection/>
  <autoFilter ref="A1:I51"/>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J54"/>
  <sheetViews>
    <sheetView workbookViewId="0" topLeftCell="D7">
      <selection activeCell="H13" sqref="H13"/>
    </sheetView>
  </sheetViews>
  <sheetFormatPr defaultColWidth="10.7109375" defaultRowHeight="15"/>
  <cols>
    <col min="1" max="1" width="12.00390625" style="1" customWidth="1"/>
    <col min="2" max="2" width="4.28125" style="1" bestFit="1" customWidth="1"/>
    <col min="3" max="3" width="60.28125" style="1" bestFit="1" customWidth="1"/>
    <col min="4" max="4" width="7.7109375" style="1" bestFit="1" customWidth="1"/>
    <col min="5" max="5" width="12.28125" style="1" bestFit="1" customWidth="1"/>
    <col min="6" max="6" width="14.7109375" style="1" customWidth="1"/>
    <col min="7" max="7" width="27.421875" style="1" bestFit="1" customWidth="1"/>
    <col min="8" max="8" width="26.140625" style="1" bestFit="1" customWidth="1"/>
    <col min="9" max="9" width="14.421875" style="1" bestFit="1" customWidth="1"/>
    <col min="10" max="16384" width="10.7109375" style="1" customWidth="1"/>
  </cols>
  <sheetData>
    <row r="1" spans="1:10" ht="30.75">
      <c r="A1" s="177" t="s">
        <v>1816</v>
      </c>
      <c r="B1" s="177" t="s">
        <v>1817</v>
      </c>
      <c r="C1" s="177" t="s">
        <v>1818</v>
      </c>
      <c r="D1" s="177" t="s">
        <v>1819</v>
      </c>
      <c r="E1" s="177" t="s">
        <v>1820</v>
      </c>
      <c r="F1" s="177" t="s">
        <v>1821</v>
      </c>
      <c r="G1" s="178" t="s">
        <v>131</v>
      </c>
      <c r="H1" s="177" t="s">
        <v>1822</v>
      </c>
      <c r="J1" s="179"/>
    </row>
    <row r="2" spans="1:9" ht="13.5">
      <c r="A2" s="50">
        <v>42705</v>
      </c>
      <c r="B2" s="1" t="s">
        <v>25</v>
      </c>
      <c r="C2" s="1" t="s">
        <v>1741</v>
      </c>
      <c r="D2" s="1">
        <v>24</v>
      </c>
      <c r="F2" s="1">
        <v>22766.35</v>
      </c>
      <c r="G2" s="1" t="s">
        <v>235</v>
      </c>
      <c r="H2" s="1" t="s">
        <v>792</v>
      </c>
      <c r="I2" s="1" t="s">
        <v>1829</v>
      </c>
    </row>
    <row r="3" spans="1:9" ht="13.5">
      <c r="A3" s="50">
        <v>42705</v>
      </c>
      <c r="B3" s="1" t="s">
        <v>25</v>
      </c>
      <c r="C3" s="1" t="s">
        <v>1742</v>
      </c>
      <c r="D3" s="1">
        <v>30</v>
      </c>
      <c r="F3" s="1">
        <v>22796.35</v>
      </c>
      <c r="G3" s="1" t="s">
        <v>66</v>
      </c>
      <c r="H3" s="1" t="s">
        <v>76</v>
      </c>
      <c r="I3" s="1" t="s">
        <v>1831</v>
      </c>
    </row>
    <row r="4" spans="1:9" ht="13.5">
      <c r="A4" s="50">
        <v>42706</v>
      </c>
      <c r="B4" s="1" t="s">
        <v>25</v>
      </c>
      <c r="C4" s="1" t="s">
        <v>1743</v>
      </c>
      <c r="D4" s="1">
        <v>6</v>
      </c>
      <c r="F4" s="1">
        <v>22802.35</v>
      </c>
      <c r="G4" s="1" t="s">
        <v>66</v>
      </c>
      <c r="H4" s="1" t="s">
        <v>843</v>
      </c>
      <c r="I4" s="1" t="s">
        <v>1827</v>
      </c>
    </row>
    <row r="5" spans="1:9" ht="13.5">
      <c r="A5" s="50">
        <v>42706</v>
      </c>
      <c r="B5" s="1" t="s">
        <v>25</v>
      </c>
      <c r="C5" s="1" t="s">
        <v>1744</v>
      </c>
      <c r="D5" s="1">
        <v>6</v>
      </c>
      <c r="F5" s="1">
        <v>22808.35</v>
      </c>
      <c r="G5" s="1" t="s">
        <v>66</v>
      </c>
      <c r="H5" s="1" t="s">
        <v>849</v>
      </c>
      <c r="I5" s="1" t="s">
        <v>1827</v>
      </c>
    </row>
    <row r="6" spans="1:9" ht="13.5">
      <c r="A6" s="50">
        <v>42706</v>
      </c>
      <c r="B6" s="1" t="s">
        <v>25</v>
      </c>
      <c r="C6" s="1" t="s">
        <v>1746</v>
      </c>
      <c r="D6" s="1">
        <v>6</v>
      </c>
      <c r="F6" s="1">
        <v>22974.35</v>
      </c>
      <c r="G6" s="1" t="s">
        <v>66</v>
      </c>
      <c r="H6" s="1" t="s">
        <v>843</v>
      </c>
      <c r="I6" s="1" t="s">
        <v>1827</v>
      </c>
    </row>
    <row r="7" spans="1:9" ht="13.5">
      <c r="A7" s="50">
        <v>42706</v>
      </c>
      <c r="B7" s="1" t="s">
        <v>25</v>
      </c>
      <c r="C7" s="1" t="s">
        <v>1747</v>
      </c>
      <c r="D7" s="1">
        <v>18</v>
      </c>
      <c r="F7" s="1">
        <v>22992.35</v>
      </c>
      <c r="G7" s="1" t="s">
        <v>235</v>
      </c>
      <c r="H7" s="1" t="s">
        <v>93</v>
      </c>
      <c r="I7" s="1" t="s">
        <v>1829</v>
      </c>
    </row>
    <row r="8" spans="1:8" ht="13.5">
      <c r="A8" s="50">
        <v>42706</v>
      </c>
      <c r="B8" s="1" t="s">
        <v>25</v>
      </c>
      <c r="C8" s="1" t="s">
        <v>1745</v>
      </c>
      <c r="D8" s="1">
        <v>160</v>
      </c>
      <c r="F8" s="1">
        <v>22968.35</v>
      </c>
      <c r="G8" s="1" t="s">
        <v>130</v>
      </c>
      <c r="H8" s="1" t="s">
        <v>1804</v>
      </c>
    </row>
    <row r="9" spans="1:8" ht="13.5">
      <c r="A9" s="50">
        <v>42709</v>
      </c>
      <c r="B9" s="1" t="s">
        <v>29</v>
      </c>
      <c r="C9" s="1" t="s">
        <v>1750</v>
      </c>
      <c r="D9" s="1">
        <v>-100</v>
      </c>
      <c r="F9" s="1">
        <v>22968.35</v>
      </c>
      <c r="G9" s="1" t="s">
        <v>235</v>
      </c>
      <c r="H9" s="1" t="s">
        <v>1805</v>
      </c>
    </row>
    <row r="10" spans="1:9" ht="13.5">
      <c r="A10" s="50">
        <v>42709</v>
      </c>
      <c r="B10" s="1" t="s">
        <v>68</v>
      </c>
      <c r="C10" s="1" t="s">
        <v>119</v>
      </c>
      <c r="D10" s="1">
        <v>10</v>
      </c>
      <c r="F10" s="1">
        <v>23068.35</v>
      </c>
      <c r="G10" s="1" t="s">
        <v>66</v>
      </c>
      <c r="H10" s="1" t="s">
        <v>739</v>
      </c>
      <c r="I10" s="1" t="s">
        <v>1831</v>
      </c>
    </row>
    <row r="11" spans="1:9" ht="13.5">
      <c r="A11" s="50">
        <v>42709</v>
      </c>
      <c r="B11" s="1" t="s">
        <v>25</v>
      </c>
      <c r="C11" s="1" t="s">
        <v>1749</v>
      </c>
      <c r="D11" s="1">
        <v>18</v>
      </c>
      <c r="F11" s="1">
        <v>23058.35</v>
      </c>
      <c r="G11" s="1" t="s">
        <v>235</v>
      </c>
      <c r="H11" s="1" t="s">
        <v>75</v>
      </c>
      <c r="I11" s="1" t="s">
        <v>1829</v>
      </c>
    </row>
    <row r="12" spans="1:9" ht="13.5">
      <c r="A12" s="50">
        <v>42709</v>
      </c>
      <c r="B12" s="1" t="s">
        <v>25</v>
      </c>
      <c r="C12" s="1" t="s">
        <v>1748</v>
      </c>
      <c r="D12" s="1">
        <v>48</v>
      </c>
      <c r="F12" s="1">
        <v>23040.35</v>
      </c>
      <c r="G12" s="1" t="s">
        <v>235</v>
      </c>
      <c r="H12" s="1" t="s">
        <v>104</v>
      </c>
      <c r="I12" s="184" t="s">
        <v>1829</v>
      </c>
    </row>
    <row r="13" spans="1:8" ht="13.5">
      <c r="A13" s="50">
        <v>42710</v>
      </c>
      <c r="B13" s="1" t="s">
        <v>29</v>
      </c>
      <c r="C13" s="1" t="s">
        <v>1754</v>
      </c>
      <c r="D13" s="1">
        <v>-34.13</v>
      </c>
      <c r="F13" s="1">
        <v>23095.52</v>
      </c>
      <c r="G13" s="1" t="s">
        <v>87</v>
      </c>
      <c r="H13" s="1" t="s">
        <v>1806</v>
      </c>
    </row>
    <row r="14" spans="1:9" ht="13.5">
      <c r="A14" s="50">
        <v>42710</v>
      </c>
      <c r="B14" s="1" t="s">
        <v>25</v>
      </c>
      <c r="C14" s="1" t="s">
        <v>1753</v>
      </c>
      <c r="D14" s="1">
        <v>12</v>
      </c>
      <c r="F14" s="1">
        <v>23129.65</v>
      </c>
      <c r="G14" s="1" t="s">
        <v>235</v>
      </c>
      <c r="H14" s="1" t="s">
        <v>810</v>
      </c>
      <c r="I14" s="1" t="s">
        <v>1829</v>
      </c>
    </row>
    <row r="15" spans="1:8" ht="13.5">
      <c r="A15" s="50">
        <v>42710</v>
      </c>
      <c r="B15" s="1" t="s">
        <v>25</v>
      </c>
      <c r="C15" s="1" t="s">
        <v>1752</v>
      </c>
      <c r="D15" s="1">
        <v>35</v>
      </c>
      <c r="F15" s="1">
        <v>23117.65</v>
      </c>
      <c r="G15" s="1" t="s">
        <v>130</v>
      </c>
      <c r="H15" s="1" t="s">
        <v>1807</v>
      </c>
    </row>
    <row r="16" spans="1:8" ht="13.5">
      <c r="A16" s="50">
        <v>42710</v>
      </c>
      <c r="B16" s="1" t="s">
        <v>25</v>
      </c>
      <c r="C16" s="1" t="s">
        <v>1751</v>
      </c>
      <c r="D16" s="1">
        <v>114.3</v>
      </c>
      <c r="F16" s="1">
        <v>23082.65</v>
      </c>
      <c r="G16" s="1" t="s">
        <v>31</v>
      </c>
      <c r="H16" s="1" t="s">
        <v>1808</v>
      </c>
    </row>
    <row r="17" spans="1:8" ht="15">
      <c r="A17" s="63">
        <v>42711</v>
      </c>
      <c r="B17" s="64" t="s">
        <v>29</v>
      </c>
      <c r="C17" s="64" t="s">
        <v>1757</v>
      </c>
      <c r="D17" s="64">
        <v>-180</v>
      </c>
      <c r="F17" s="64">
        <v>22965.52</v>
      </c>
      <c r="G17" s="1" t="s">
        <v>1684</v>
      </c>
      <c r="H17" s="1" t="s">
        <v>1797</v>
      </c>
    </row>
    <row r="18" spans="1:7" ht="15">
      <c r="A18" s="63">
        <v>42711</v>
      </c>
      <c r="B18" s="64" t="s">
        <v>25</v>
      </c>
      <c r="C18" s="64" t="s">
        <v>1756</v>
      </c>
      <c r="D18" s="64">
        <v>20</v>
      </c>
      <c r="F18" s="64">
        <v>23145.52</v>
      </c>
      <c r="G18" s="1" t="s">
        <v>82</v>
      </c>
    </row>
    <row r="19" spans="1:9" ht="15">
      <c r="A19" s="63">
        <v>42711</v>
      </c>
      <c r="B19" s="64" t="s">
        <v>25</v>
      </c>
      <c r="C19" s="64" t="s">
        <v>1755</v>
      </c>
      <c r="D19" s="64">
        <v>30</v>
      </c>
      <c r="F19" s="64">
        <v>23125.52</v>
      </c>
      <c r="G19" s="1" t="s">
        <v>66</v>
      </c>
      <c r="H19" s="1" t="s">
        <v>97</v>
      </c>
      <c r="I19" s="1" t="s">
        <v>1831</v>
      </c>
    </row>
    <row r="20" spans="1:8" ht="15">
      <c r="A20" s="63">
        <v>42713</v>
      </c>
      <c r="B20" s="64" t="s">
        <v>29</v>
      </c>
      <c r="C20" s="64" t="s">
        <v>1759</v>
      </c>
      <c r="D20" s="64">
        <v>-260.87</v>
      </c>
      <c r="F20" s="64">
        <v>22934.65</v>
      </c>
      <c r="G20" s="1" t="s">
        <v>724</v>
      </c>
      <c r="H20" s="1" t="s">
        <v>1809</v>
      </c>
    </row>
    <row r="21" spans="1:9" ht="15">
      <c r="A21" s="63">
        <v>42713</v>
      </c>
      <c r="B21" s="64" t="s">
        <v>68</v>
      </c>
      <c r="C21" s="64" t="s">
        <v>114</v>
      </c>
      <c r="D21" s="64">
        <v>30</v>
      </c>
      <c r="F21" s="64">
        <v>22995.52</v>
      </c>
      <c r="G21" s="1" t="s">
        <v>66</v>
      </c>
      <c r="H21" s="1" t="s">
        <v>753</v>
      </c>
      <c r="I21" s="1" t="s">
        <v>1831</v>
      </c>
    </row>
    <row r="22" spans="1:8" ht="15">
      <c r="A22" s="63">
        <v>42713</v>
      </c>
      <c r="B22" s="64" t="s">
        <v>68</v>
      </c>
      <c r="C22" s="64" t="s">
        <v>1758</v>
      </c>
      <c r="D22" s="64">
        <v>200</v>
      </c>
      <c r="F22" s="64">
        <v>23195.52</v>
      </c>
      <c r="G22" s="1" t="s">
        <v>130</v>
      </c>
      <c r="H22" s="1" t="s">
        <v>1810</v>
      </c>
    </row>
    <row r="23" spans="1:9" ht="15">
      <c r="A23" s="63">
        <v>42716</v>
      </c>
      <c r="B23" s="64" t="s">
        <v>25</v>
      </c>
      <c r="C23" s="64" t="s">
        <v>1760</v>
      </c>
      <c r="D23" s="64">
        <v>60</v>
      </c>
      <c r="F23" s="64">
        <v>22994.65</v>
      </c>
      <c r="G23" s="1" t="s">
        <v>235</v>
      </c>
      <c r="H23" s="1" t="s">
        <v>808</v>
      </c>
      <c r="I23" s="1" t="s">
        <v>1829</v>
      </c>
    </row>
    <row r="24" spans="1:9" ht="15">
      <c r="A24" s="63">
        <v>42716</v>
      </c>
      <c r="B24" s="64" t="s">
        <v>25</v>
      </c>
      <c r="C24" s="64" t="s">
        <v>1761</v>
      </c>
      <c r="D24" s="64">
        <v>120</v>
      </c>
      <c r="F24" s="64">
        <v>23114.65</v>
      </c>
      <c r="G24" s="1" t="s">
        <v>66</v>
      </c>
      <c r="H24" s="1" t="s">
        <v>841</v>
      </c>
      <c r="I24" s="1" t="s">
        <v>1831</v>
      </c>
    </row>
    <row r="25" spans="1:9" ht="15">
      <c r="A25" s="63">
        <v>42717</v>
      </c>
      <c r="B25" s="64" t="s">
        <v>68</v>
      </c>
      <c r="C25" s="64" t="s">
        <v>119</v>
      </c>
      <c r="D25" s="64">
        <v>10</v>
      </c>
      <c r="F25" s="64">
        <v>23124.65</v>
      </c>
      <c r="G25" s="1" t="s">
        <v>66</v>
      </c>
      <c r="H25" s="1" t="s">
        <v>739</v>
      </c>
      <c r="I25" s="1" t="s">
        <v>1831</v>
      </c>
    </row>
    <row r="26" spans="1:8" ht="15">
      <c r="A26" s="63">
        <v>42719</v>
      </c>
      <c r="B26" s="64" t="s">
        <v>29</v>
      </c>
      <c r="C26" s="64" t="s">
        <v>1763</v>
      </c>
      <c r="D26" s="64">
        <v>-60</v>
      </c>
      <c r="F26" s="64">
        <v>23084.65</v>
      </c>
      <c r="G26" s="1" t="s">
        <v>1684</v>
      </c>
      <c r="H26" s="1" t="s">
        <v>1797</v>
      </c>
    </row>
    <row r="27" spans="1:9" ht="15">
      <c r="A27" s="63">
        <v>42719</v>
      </c>
      <c r="B27" s="64" t="s">
        <v>25</v>
      </c>
      <c r="C27" s="64" t="s">
        <v>1762</v>
      </c>
      <c r="D27" s="64">
        <v>20</v>
      </c>
      <c r="F27" s="64">
        <v>23144.65</v>
      </c>
      <c r="G27" s="1" t="s">
        <v>66</v>
      </c>
      <c r="H27" s="1" t="s">
        <v>711</v>
      </c>
      <c r="I27" s="1" t="s">
        <v>1831</v>
      </c>
    </row>
    <row r="28" spans="1:7" ht="13.5">
      <c r="A28" s="50">
        <v>42720</v>
      </c>
      <c r="B28" s="1" t="s">
        <v>28</v>
      </c>
      <c r="C28" s="1" t="s">
        <v>65</v>
      </c>
      <c r="D28" s="1">
        <v>-106.64</v>
      </c>
      <c r="F28" s="1">
        <v>24978.01</v>
      </c>
      <c r="G28" s="1" t="s">
        <v>85</v>
      </c>
    </row>
    <row r="29" spans="1:8" ht="13.5">
      <c r="A29" s="50">
        <v>42720</v>
      </c>
      <c r="B29" s="1" t="s">
        <v>62</v>
      </c>
      <c r="C29" s="1" t="s">
        <v>1764</v>
      </c>
      <c r="D29" s="1">
        <v>2000</v>
      </c>
      <c r="F29" s="1">
        <v>25084.65</v>
      </c>
      <c r="G29" s="1" t="s">
        <v>826</v>
      </c>
      <c r="H29" s="1" t="s">
        <v>1811</v>
      </c>
    </row>
    <row r="30" spans="1:9" ht="13.5">
      <c r="A30" s="50">
        <v>42723</v>
      </c>
      <c r="B30" s="1" t="s">
        <v>70</v>
      </c>
      <c r="C30" s="1" t="s">
        <v>1767</v>
      </c>
      <c r="D30" s="1">
        <v>-1503.96</v>
      </c>
      <c r="F30" s="1">
        <v>24174.05</v>
      </c>
      <c r="G30" s="1" t="s">
        <v>66</v>
      </c>
      <c r="H30" s="1" t="s">
        <v>79</v>
      </c>
      <c r="I30" s="181">
        <v>42675</v>
      </c>
    </row>
    <row r="31" spans="1:7" ht="13.5">
      <c r="A31" s="50">
        <v>42723</v>
      </c>
      <c r="B31" s="1" t="s">
        <v>28</v>
      </c>
      <c r="C31" s="1" t="s">
        <v>1768</v>
      </c>
      <c r="D31" s="1">
        <v>-43.11</v>
      </c>
      <c r="F31" s="1">
        <v>24130.94</v>
      </c>
      <c r="G31" s="1" t="s">
        <v>86</v>
      </c>
    </row>
    <row r="32" spans="1:9" ht="13.5">
      <c r="A32" s="50">
        <v>42723</v>
      </c>
      <c r="B32" s="1" t="s">
        <v>62</v>
      </c>
      <c r="C32" s="1" t="s">
        <v>1765</v>
      </c>
      <c r="D32" s="1">
        <v>300</v>
      </c>
      <c r="F32" s="1">
        <v>25278.01</v>
      </c>
      <c r="G32" s="1" t="s">
        <v>66</v>
      </c>
      <c r="H32" s="1" t="s">
        <v>73</v>
      </c>
      <c r="I32" s="1" t="s">
        <v>73</v>
      </c>
    </row>
    <row r="33" spans="1:9" ht="13.5">
      <c r="A33" s="50">
        <v>42723</v>
      </c>
      <c r="B33" s="1" t="s">
        <v>62</v>
      </c>
      <c r="C33" s="1" t="s">
        <v>1766</v>
      </c>
      <c r="D33" s="1">
        <v>400</v>
      </c>
      <c r="F33" s="1">
        <v>25678.01</v>
      </c>
      <c r="G33" s="1" t="s">
        <v>66</v>
      </c>
      <c r="H33" s="1" t="s">
        <v>73</v>
      </c>
      <c r="I33" s="1" t="s">
        <v>73</v>
      </c>
    </row>
    <row r="34" spans="1:8" ht="13.5">
      <c r="A34" s="50">
        <v>42724</v>
      </c>
      <c r="B34" s="1" t="s">
        <v>29</v>
      </c>
      <c r="C34" s="1" t="s">
        <v>1771</v>
      </c>
      <c r="D34" s="1">
        <v>-147</v>
      </c>
      <c r="F34" s="1">
        <v>24294.25</v>
      </c>
      <c r="G34" s="1" t="s">
        <v>235</v>
      </c>
      <c r="H34" s="1" t="s">
        <v>72</v>
      </c>
    </row>
    <row r="35" spans="1:8" ht="13.5">
      <c r="A35" s="50">
        <v>42724</v>
      </c>
      <c r="B35" s="1" t="s">
        <v>29</v>
      </c>
      <c r="C35" s="1" t="s">
        <v>1770</v>
      </c>
      <c r="D35" s="1">
        <v>-89.69</v>
      </c>
      <c r="F35" s="1">
        <v>24441.25</v>
      </c>
      <c r="G35" s="1" t="s">
        <v>1812</v>
      </c>
      <c r="H35" s="1" t="s">
        <v>1813</v>
      </c>
    </row>
    <row r="36" spans="1:9" ht="13.5">
      <c r="A36" s="50">
        <v>42724</v>
      </c>
      <c r="B36" s="1" t="s">
        <v>62</v>
      </c>
      <c r="C36" s="1" t="s">
        <v>1769</v>
      </c>
      <c r="D36" s="1">
        <v>400</v>
      </c>
      <c r="F36" s="1">
        <v>24530.94</v>
      </c>
      <c r="G36" s="1" t="s">
        <v>66</v>
      </c>
      <c r="H36" s="1" t="s">
        <v>73</v>
      </c>
      <c r="I36" s="1" t="s">
        <v>73</v>
      </c>
    </row>
    <row r="37" spans="1:9" ht="13.5">
      <c r="A37" s="50">
        <v>42725</v>
      </c>
      <c r="B37" s="1" t="s">
        <v>29</v>
      </c>
      <c r="C37" s="1" t="s">
        <v>1772</v>
      </c>
      <c r="D37" s="1">
        <v>-294</v>
      </c>
      <c r="F37" s="1">
        <v>24000.25</v>
      </c>
      <c r="G37" s="1" t="s">
        <v>66</v>
      </c>
      <c r="H37" s="1" t="s">
        <v>94</v>
      </c>
      <c r="I37" s="1" t="s">
        <v>94</v>
      </c>
    </row>
    <row r="38" spans="1:9" ht="13.5">
      <c r="A38" s="50">
        <v>42727</v>
      </c>
      <c r="B38" s="1" t="s">
        <v>25</v>
      </c>
      <c r="C38" s="1" t="s">
        <v>1773</v>
      </c>
      <c r="D38" s="1">
        <v>12</v>
      </c>
      <c r="F38" s="1">
        <v>24012.25</v>
      </c>
      <c r="G38" s="1" t="s">
        <v>66</v>
      </c>
      <c r="H38" s="1" t="s">
        <v>843</v>
      </c>
      <c r="I38" s="1" t="s">
        <v>1828</v>
      </c>
    </row>
    <row r="39" spans="1:9" ht="13.5">
      <c r="A39" s="50">
        <v>42727</v>
      </c>
      <c r="B39" s="1" t="s">
        <v>25</v>
      </c>
      <c r="C39" s="1" t="s">
        <v>1774</v>
      </c>
      <c r="D39" s="1">
        <v>12</v>
      </c>
      <c r="F39" s="1">
        <v>24024.25</v>
      </c>
      <c r="G39" s="1" t="s">
        <v>66</v>
      </c>
      <c r="H39" s="1" t="s">
        <v>839</v>
      </c>
      <c r="I39" s="1" t="s">
        <v>1828</v>
      </c>
    </row>
    <row r="40" spans="1:9" ht="13.5">
      <c r="A40" s="50">
        <v>42727</v>
      </c>
      <c r="B40" s="1" t="s">
        <v>25</v>
      </c>
      <c r="C40" s="1" t="s">
        <v>1775</v>
      </c>
      <c r="D40" s="1">
        <v>12</v>
      </c>
      <c r="F40" s="1">
        <v>24036.25</v>
      </c>
      <c r="G40" s="1" t="s">
        <v>66</v>
      </c>
      <c r="H40" s="1" t="s">
        <v>849</v>
      </c>
      <c r="I40" s="1" t="s">
        <v>1828</v>
      </c>
    </row>
    <row r="41" spans="1:9" ht="13.5">
      <c r="A41" s="50">
        <v>42727</v>
      </c>
      <c r="B41" s="1" t="s">
        <v>25</v>
      </c>
      <c r="C41" s="1" t="s">
        <v>1776</v>
      </c>
      <c r="D41" s="1">
        <v>12</v>
      </c>
      <c r="F41" s="1">
        <v>24048.25</v>
      </c>
      <c r="G41" s="1" t="s">
        <v>235</v>
      </c>
      <c r="H41" s="1" t="s">
        <v>93</v>
      </c>
      <c r="I41" s="1" t="s">
        <v>235</v>
      </c>
    </row>
    <row r="42" spans="1:9" ht="13.5">
      <c r="A42" s="50">
        <v>42732</v>
      </c>
      <c r="B42" s="1" t="s">
        <v>29</v>
      </c>
      <c r="C42" s="1" t="s">
        <v>1780</v>
      </c>
      <c r="D42" s="1">
        <v>-420</v>
      </c>
      <c r="F42" s="1">
        <v>23592.25</v>
      </c>
      <c r="G42" s="1" t="s">
        <v>861</v>
      </c>
      <c r="H42" s="1" t="s">
        <v>134</v>
      </c>
      <c r="I42" s="1" t="s">
        <v>1814</v>
      </c>
    </row>
    <row r="43" spans="1:8" ht="13.5">
      <c r="A43" s="50">
        <v>42732</v>
      </c>
      <c r="B43" s="1" t="s">
        <v>29</v>
      </c>
      <c r="C43" s="1" t="s">
        <v>1779</v>
      </c>
      <c r="D43" s="1">
        <v>-140</v>
      </c>
      <c r="F43" s="1">
        <v>24012.25</v>
      </c>
      <c r="G43" s="1" t="s">
        <v>235</v>
      </c>
      <c r="H43" s="1" t="s">
        <v>72</v>
      </c>
    </row>
    <row r="44" spans="1:9" ht="13.5">
      <c r="A44" s="50">
        <v>42732</v>
      </c>
      <c r="B44" s="1" t="s">
        <v>25</v>
      </c>
      <c r="C44" s="1" t="s">
        <v>1777</v>
      </c>
      <c r="D44" s="1">
        <v>24</v>
      </c>
      <c r="F44" s="1">
        <v>24072.25</v>
      </c>
      <c r="G44" s="1" t="s">
        <v>235</v>
      </c>
      <c r="H44" s="1" t="s">
        <v>988</v>
      </c>
      <c r="I44" s="1" t="s">
        <v>235</v>
      </c>
    </row>
    <row r="45" spans="1:9" ht="13.5">
      <c r="A45" s="50">
        <v>42732</v>
      </c>
      <c r="B45" s="1" t="s">
        <v>25</v>
      </c>
      <c r="C45" s="1" t="s">
        <v>1778</v>
      </c>
      <c r="D45" s="1">
        <v>80</v>
      </c>
      <c r="F45" s="1">
        <v>24152.25</v>
      </c>
      <c r="G45" s="1" t="s">
        <v>66</v>
      </c>
      <c r="H45" s="1" t="s">
        <v>1244</v>
      </c>
      <c r="I45" s="1" t="s">
        <v>1831</v>
      </c>
    </row>
    <row r="46" spans="1:9" ht="13.5">
      <c r="A46" s="50">
        <v>42734</v>
      </c>
      <c r="B46" s="1" t="s">
        <v>25</v>
      </c>
      <c r="C46" s="1" t="s">
        <v>1781</v>
      </c>
      <c r="D46" s="1">
        <v>400</v>
      </c>
      <c r="F46" s="1">
        <v>23992.25</v>
      </c>
      <c r="G46" s="1" t="s">
        <v>66</v>
      </c>
      <c r="H46" s="1" t="s">
        <v>73</v>
      </c>
      <c r="I46" s="1" t="s">
        <v>73</v>
      </c>
    </row>
    <row r="51" spans="3:4" ht="13.5">
      <c r="C51" s="13" t="s">
        <v>1683</v>
      </c>
      <c r="D51" s="1">
        <f>SUMIF(D2:D46,"&gt;0")</f>
        <v>4629.3</v>
      </c>
    </row>
    <row r="52" spans="3:4" ht="13.5">
      <c r="C52" s="13" t="s">
        <v>1682</v>
      </c>
      <c r="D52" s="1">
        <f>SUMIF(D2:D46,"&lt;0")</f>
        <v>-3379.4</v>
      </c>
    </row>
    <row r="54" ht="13.5">
      <c r="D54" s="1">
        <f>D51+D52</f>
        <v>1249.9</v>
      </c>
    </row>
  </sheetData>
  <sheetProtection/>
  <autoFilter ref="A1:I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4:I23"/>
  <sheetViews>
    <sheetView workbookViewId="0" topLeftCell="A10">
      <selection activeCell="H10" sqref="H10"/>
    </sheetView>
  </sheetViews>
  <sheetFormatPr defaultColWidth="9.140625" defaultRowHeight="15"/>
  <cols>
    <col min="1" max="16384" width="9.140625" style="221" customWidth="1"/>
  </cols>
  <sheetData>
    <row r="4" spans="1:7" ht="15">
      <c r="A4" s="220" t="s">
        <v>1913</v>
      </c>
      <c r="C4" s="222"/>
      <c r="D4" s="222"/>
      <c r="E4" s="222"/>
      <c r="F4" s="222"/>
      <c r="G4" s="223"/>
    </row>
    <row r="5" ht="15">
      <c r="A5" s="224" t="s">
        <v>1914</v>
      </c>
    </row>
    <row r="17" spans="1:9" ht="15">
      <c r="A17" s="225"/>
      <c r="B17" s="225"/>
      <c r="C17" s="226" t="s">
        <v>1915</v>
      </c>
      <c r="D17" s="226"/>
      <c r="E17" s="226"/>
      <c r="F17" s="226"/>
      <c r="G17" s="225"/>
      <c r="H17" s="225"/>
      <c r="I17" s="222"/>
    </row>
    <row r="18" spans="1:9" ht="15">
      <c r="A18" s="222"/>
      <c r="B18" s="222"/>
      <c r="C18" s="222"/>
      <c r="D18" s="223" t="s">
        <v>1916</v>
      </c>
      <c r="E18" s="223"/>
      <c r="F18" s="222"/>
      <c r="G18" s="222"/>
      <c r="H18" s="222"/>
      <c r="I18" s="222"/>
    </row>
    <row r="19" spans="1:9" ht="15">
      <c r="A19" s="220" t="s">
        <v>1917</v>
      </c>
      <c r="B19" s="220"/>
      <c r="C19" s="220"/>
      <c r="D19" s="220"/>
      <c r="E19" s="220"/>
      <c r="F19" s="220"/>
      <c r="G19" s="220"/>
      <c r="H19" s="222"/>
      <c r="I19" s="222"/>
    </row>
    <row r="20" spans="1:9" ht="15">
      <c r="A20" s="223" t="s">
        <v>1920</v>
      </c>
      <c r="B20" s="223"/>
      <c r="C20" s="227"/>
      <c r="D20" s="222"/>
      <c r="E20" s="222"/>
      <c r="F20" s="222"/>
      <c r="G20" s="223"/>
      <c r="H20" s="223"/>
      <c r="I20" s="223"/>
    </row>
    <row r="21" spans="1:9" ht="15">
      <c r="A21" s="222"/>
      <c r="B21" s="222"/>
      <c r="C21" s="222"/>
      <c r="D21" s="228" t="s">
        <v>1918</v>
      </c>
      <c r="E21" s="222"/>
      <c r="F21" s="222"/>
      <c r="G21" s="222"/>
      <c r="H21" s="222"/>
      <c r="I21" s="222"/>
    </row>
    <row r="23" spans="1:9" ht="15">
      <c r="A23" s="223" t="s">
        <v>1919</v>
      </c>
      <c r="B23" s="222"/>
      <c r="C23" s="220"/>
      <c r="D23" s="222"/>
      <c r="E23" s="220"/>
      <c r="F23" s="220"/>
      <c r="G23" s="229"/>
      <c r="H23" s="222"/>
      <c r="I23" s="222"/>
    </row>
  </sheetData>
  <sheetProtection/>
  <printOp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dimension ref="A7:I32"/>
  <sheetViews>
    <sheetView workbookViewId="0" topLeftCell="A1">
      <selection activeCell="A18" sqref="A18"/>
    </sheetView>
  </sheetViews>
  <sheetFormatPr defaultColWidth="9.140625" defaultRowHeight="15"/>
  <cols>
    <col min="1" max="16384" width="9.140625" style="221" customWidth="1"/>
  </cols>
  <sheetData>
    <row r="7" spans="1:8" ht="15">
      <c r="A7" s="220" t="s">
        <v>7</v>
      </c>
      <c r="B7" s="223"/>
      <c r="C7" s="223"/>
      <c r="D7" s="223"/>
      <c r="E7" s="223"/>
      <c r="F7" s="223"/>
      <c r="G7" s="223"/>
      <c r="H7" s="223"/>
    </row>
    <row r="11" spans="1:8" ht="15">
      <c r="A11" s="223"/>
      <c r="B11" s="223"/>
      <c r="C11" s="223"/>
      <c r="D11" s="222"/>
      <c r="E11" s="222"/>
      <c r="F11" s="222"/>
      <c r="G11" s="222"/>
      <c r="H11" s="222"/>
    </row>
    <row r="16" spans="1:8" ht="15">
      <c r="A16" s="230" t="s">
        <v>1921</v>
      </c>
      <c r="B16" s="223"/>
      <c r="C16" s="223"/>
      <c r="D16" s="223"/>
      <c r="E16" s="223"/>
      <c r="F16" s="222"/>
      <c r="G16" s="222"/>
      <c r="H16" s="222"/>
    </row>
    <row r="17" spans="1:9" ht="15">
      <c r="A17" s="230" t="s">
        <v>1929</v>
      </c>
      <c r="B17" s="223"/>
      <c r="C17" s="223"/>
      <c r="D17" s="223"/>
      <c r="E17" s="223"/>
      <c r="F17" s="222"/>
      <c r="G17" s="222"/>
      <c r="H17" s="222"/>
      <c r="I17" s="222"/>
    </row>
    <row r="21" spans="1:9" ht="15">
      <c r="A21" s="222"/>
      <c r="B21" s="222"/>
      <c r="C21" s="222"/>
      <c r="D21" s="222"/>
      <c r="E21" s="222"/>
      <c r="F21" s="222"/>
      <c r="G21" s="222"/>
      <c r="H21" s="222"/>
      <c r="I21" s="223"/>
    </row>
    <row r="22" spans="1:9" ht="15">
      <c r="A22" s="222"/>
      <c r="B22" s="222"/>
      <c r="C22" s="222"/>
      <c r="D22" s="222"/>
      <c r="E22" s="222"/>
      <c r="F22" s="228" t="s">
        <v>1922</v>
      </c>
      <c r="G22" s="222"/>
      <c r="H22" s="222"/>
      <c r="I22" s="222"/>
    </row>
    <row r="23" spans="1:9" ht="15">
      <c r="A23" s="222"/>
      <c r="B23" s="222"/>
      <c r="C23" s="222"/>
      <c r="D23" s="222"/>
      <c r="E23" s="222"/>
      <c r="F23" s="228"/>
      <c r="G23" s="222"/>
      <c r="H23" s="222"/>
      <c r="I23" s="222"/>
    </row>
    <row r="24" spans="1:9" ht="15">
      <c r="A24" s="222" t="s">
        <v>1923</v>
      </c>
      <c r="B24" s="222"/>
      <c r="C24" s="222"/>
      <c r="D24" s="222"/>
      <c r="E24" s="222"/>
      <c r="F24" s="231">
        <v>3</v>
      </c>
      <c r="G24" s="222"/>
      <c r="H24" s="222"/>
      <c r="I24" s="222"/>
    </row>
    <row r="25" spans="1:9" ht="15">
      <c r="A25" s="222" t="s">
        <v>1924</v>
      </c>
      <c r="B25" s="222"/>
      <c r="C25" s="222"/>
      <c r="D25" s="222"/>
      <c r="E25" s="222"/>
      <c r="F25" s="231">
        <v>4</v>
      </c>
      <c r="G25" s="222"/>
      <c r="H25" s="222"/>
      <c r="I25" s="222"/>
    </row>
    <row r="26" spans="1:9" ht="15">
      <c r="A26" s="222" t="s">
        <v>1925</v>
      </c>
      <c r="B26" s="222"/>
      <c r="C26" s="222"/>
      <c r="D26" s="222"/>
      <c r="E26" s="222"/>
      <c r="F26" s="231">
        <v>5</v>
      </c>
      <c r="G26" s="222"/>
      <c r="H26" s="222"/>
      <c r="I26" s="222"/>
    </row>
    <row r="27" spans="1:9" ht="15">
      <c r="A27" s="222" t="s">
        <v>1926</v>
      </c>
      <c r="B27" s="222"/>
      <c r="C27" s="222"/>
      <c r="D27" s="222"/>
      <c r="E27" s="222"/>
      <c r="F27" s="231">
        <v>6</v>
      </c>
      <c r="G27" s="222"/>
      <c r="H27" s="222"/>
      <c r="I27" s="222"/>
    </row>
    <row r="28" spans="1:9" ht="15">
      <c r="A28" s="222" t="s">
        <v>1927</v>
      </c>
      <c r="B28" s="222"/>
      <c r="C28" s="222"/>
      <c r="D28" s="222"/>
      <c r="E28" s="222"/>
      <c r="F28" s="231">
        <v>7</v>
      </c>
      <c r="G28" s="222"/>
      <c r="H28" s="222"/>
      <c r="I28" s="222"/>
    </row>
    <row r="29" spans="1:9" ht="15">
      <c r="A29" s="222" t="s">
        <v>1928</v>
      </c>
      <c r="B29" s="222"/>
      <c r="C29" s="222"/>
      <c r="D29" s="222"/>
      <c r="E29" s="222"/>
      <c r="F29" s="231">
        <v>8</v>
      </c>
      <c r="G29" s="222"/>
      <c r="H29" s="222"/>
      <c r="I29" s="222"/>
    </row>
    <row r="30" spans="1:9" ht="15">
      <c r="A30" s="227"/>
      <c r="B30" s="222"/>
      <c r="C30" s="222"/>
      <c r="D30" s="222"/>
      <c r="E30" s="222"/>
      <c r="F30" s="222"/>
      <c r="G30" s="222"/>
      <c r="H30" s="222"/>
      <c r="I30" s="222"/>
    </row>
    <row r="31" spans="1:9" ht="15">
      <c r="A31" s="222"/>
      <c r="B31" s="222"/>
      <c r="C31" s="222"/>
      <c r="D31" s="222"/>
      <c r="E31" s="222"/>
      <c r="F31" s="222"/>
      <c r="G31" s="222"/>
      <c r="H31" s="222"/>
      <c r="I31" s="222"/>
    </row>
    <row r="32" spans="1:9" ht="15">
      <c r="A32" s="225"/>
      <c r="B32" s="225"/>
      <c r="C32" s="225"/>
      <c r="D32" s="225"/>
      <c r="E32" s="225"/>
      <c r="F32" s="232"/>
      <c r="G32" s="222"/>
      <c r="H32" s="222"/>
      <c r="I32" s="222"/>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Q54"/>
  <sheetViews>
    <sheetView workbookViewId="0" topLeftCell="A1">
      <pane ySplit="2" topLeftCell="BM5" activePane="bottomLeft" state="frozen"/>
      <selection pane="topLeft" activeCell="A1" sqref="A1"/>
      <selection pane="bottomLeft" activeCell="A34" sqref="A34"/>
    </sheetView>
  </sheetViews>
  <sheetFormatPr defaultColWidth="10.7109375" defaultRowHeight="15"/>
  <cols>
    <col min="1" max="1" width="25.421875" style="6" customWidth="1"/>
    <col min="2" max="16384" width="10.7109375" style="6" customWidth="1"/>
  </cols>
  <sheetData>
    <row r="1" spans="1:16" ht="24" customHeight="1">
      <c r="A1" s="421" t="s">
        <v>1907</v>
      </c>
      <c r="B1" s="421"/>
      <c r="C1" s="421"/>
      <c r="D1" s="421"/>
      <c r="E1" s="421"/>
      <c r="F1" s="421"/>
      <c r="G1" s="421"/>
      <c r="H1" s="421"/>
      <c r="I1" s="421"/>
      <c r="J1" s="421"/>
      <c r="K1" s="421"/>
      <c r="L1" s="421"/>
      <c r="M1" s="421"/>
      <c r="N1" s="421"/>
      <c r="O1" s="421"/>
      <c r="P1" s="421"/>
    </row>
    <row r="2" spans="1:17" s="151" customFormat="1" ht="42" customHeight="1">
      <c r="A2" s="136"/>
      <c r="B2" s="171" t="s">
        <v>1895</v>
      </c>
      <c r="C2" s="171" t="s">
        <v>1896</v>
      </c>
      <c r="D2" s="172" t="s">
        <v>1897</v>
      </c>
      <c r="E2" s="172" t="s">
        <v>1898</v>
      </c>
      <c r="F2" s="172" t="s">
        <v>1899</v>
      </c>
      <c r="G2" s="172" t="s">
        <v>1900</v>
      </c>
      <c r="H2" s="172" t="s">
        <v>1901</v>
      </c>
      <c r="I2" s="172" t="s">
        <v>1902</v>
      </c>
      <c r="J2" s="172" t="s">
        <v>1903</v>
      </c>
      <c r="K2" s="172" t="s">
        <v>1902</v>
      </c>
      <c r="L2" s="172" t="s">
        <v>1904</v>
      </c>
      <c r="M2" s="172"/>
      <c r="N2" s="172" t="s">
        <v>1905</v>
      </c>
      <c r="O2" s="172" t="s">
        <v>1906</v>
      </c>
      <c r="P2" s="172" t="s">
        <v>2</v>
      </c>
      <c r="Q2" s="167" t="s">
        <v>9</v>
      </c>
    </row>
    <row r="3" spans="1:17" ht="16.5" customHeight="1">
      <c r="A3" s="168" t="s">
        <v>81</v>
      </c>
      <c r="B3" s="21">
        <f>'Trail Balance Monthly'!AL3</f>
        <v>1000</v>
      </c>
      <c r="C3" s="21">
        <f>'Trail Balance Monthly'!AM3</f>
        <v>-350</v>
      </c>
      <c r="D3" s="135"/>
      <c r="E3" s="135"/>
      <c r="F3" s="135"/>
      <c r="G3" s="135"/>
      <c r="H3" s="135"/>
      <c r="I3" s="135"/>
      <c r="J3" s="135"/>
      <c r="K3" s="135"/>
      <c r="L3" s="135"/>
      <c r="M3" s="135"/>
      <c r="N3" s="21">
        <f>+B3-D3+F3+H3</f>
        <v>1000</v>
      </c>
      <c r="O3" s="21">
        <f aca="true" t="shared" si="0" ref="O3:O18">+C3-E3+G3+I3</f>
        <v>-350</v>
      </c>
      <c r="P3" s="21">
        <f>N3+O3</f>
        <v>650</v>
      </c>
      <c r="Q3" s="135"/>
    </row>
    <row r="4" spans="1:17" ht="16.5" customHeight="1">
      <c r="A4" s="168" t="s">
        <v>2170</v>
      </c>
      <c r="B4" s="21">
        <v>0</v>
      </c>
      <c r="C4" s="21">
        <f>'Sep Bank'!D8</f>
        <v>-444</v>
      </c>
      <c r="D4" s="135"/>
      <c r="E4" s="135">
        <v>444</v>
      </c>
      <c r="F4" s="135"/>
      <c r="G4" s="135">
        <v>444</v>
      </c>
      <c r="H4" s="135"/>
      <c r="I4" s="135"/>
      <c r="J4" s="135"/>
      <c r="K4" s="135"/>
      <c r="L4" s="135"/>
      <c r="M4" s="135"/>
      <c r="N4" s="21">
        <f aca="true" t="shared" si="1" ref="N4:O45">+B4-D4+F4+H4</f>
        <v>0</v>
      </c>
      <c r="O4" s="21">
        <f t="shared" si="0"/>
        <v>-444</v>
      </c>
      <c r="P4" s="21">
        <f aca="true" t="shared" si="2" ref="P4:P45">N4+O4</f>
        <v>-444</v>
      </c>
      <c r="Q4" s="135"/>
    </row>
    <row r="5" spans="1:17" ht="16.5" customHeight="1">
      <c r="A5" s="168" t="s">
        <v>1815</v>
      </c>
      <c r="B5" s="21">
        <f>'Trail Balance Monthly'!AL4</f>
        <v>0</v>
      </c>
      <c r="C5" s="21">
        <f>'Trail Balance Monthly'!AM4</f>
        <v>-533.69</v>
      </c>
      <c r="D5" s="135"/>
      <c r="E5" s="135"/>
      <c r="F5" s="135"/>
      <c r="G5" s="135"/>
      <c r="H5" s="135"/>
      <c r="I5" s="135"/>
      <c r="J5" s="135"/>
      <c r="K5" s="135"/>
      <c r="L5" s="135"/>
      <c r="M5" s="135"/>
      <c r="N5" s="21">
        <f t="shared" si="1"/>
        <v>0</v>
      </c>
      <c r="O5" s="21">
        <f t="shared" si="0"/>
        <v>-533.69</v>
      </c>
      <c r="P5" s="21">
        <f t="shared" si="2"/>
        <v>-533.69</v>
      </c>
      <c r="Q5" s="135"/>
    </row>
    <row r="6" spans="1:17" ht="16.5" customHeight="1">
      <c r="A6" s="168" t="s">
        <v>127</v>
      </c>
      <c r="B6" s="21">
        <f>'Trail Balance Monthly'!AL5</f>
        <v>1503</v>
      </c>
      <c r="C6" s="21">
        <f>'Trail Balance Monthly'!AM5</f>
        <v>-1175.4</v>
      </c>
      <c r="D6" s="135"/>
      <c r="E6" s="135"/>
      <c r="F6" s="135"/>
      <c r="G6" s="135"/>
      <c r="H6" s="135"/>
      <c r="I6" s="135"/>
      <c r="J6" s="135"/>
      <c r="K6" s="135"/>
      <c r="L6" s="135"/>
      <c r="M6" s="135"/>
      <c r="N6" s="21">
        <f t="shared" si="1"/>
        <v>1503</v>
      </c>
      <c r="O6" s="21">
        <f t="shared" si="0"/>
        <v>-1175.4</v>
      </c>
      <c r="P6" s="21">
        <f t="shared" si="2"/>
        <v>327.5999999999999</v>
      </c>
      <c r="Q6" s="135"/>
    </row>
    <row r="7" spans="1:17" ht="16.5" customHeight="1">
      <c r="A7" s="168" t="s">
        <v>24</v>
      </c>
      <c r="B7" s="21">
        <f>'Trail Balance Monthly'!AL6</f>
        <v>0</v>
      </c>
      <c r="C7" s="21">
        <f>'Trail Balance Monthly'!AM6</f>
        <v>0</v>
      </c>
      <c r="D7" s="135"/>
      <c r="E7" s="135"/>
      <c r="F7" s="135"/>
      <c r="G7" s="135"/>
      <c r="H7" s="135"/>
      <c r="I7" s="135"/>
      <c r="J7" s="135"/>
      <c r="K7" s="135"/>
      <c r="L7" s="135"/>
      <c r="M7" s="135"/>
      <c r="N7" s="21">
        <f t="shared" si="1"/>
        <v>0</v>
      </c>
      <c r="O7" s="21">
        <f t="shared" si="0"/>
        <v>0</v>
      </c>
      <c r="P7" s="21">
        <f t="shared" si="2"/>
        <v>0</v>
      </c>
      <c r="Q7" s="135"/>
    </row>
    <row r="8" spans="1:17" ht="16.5" customHeight="1">
      <c r="A8" s="168" t="s">
        <v>1120</v>
      </c>
      <c r="B8" s="21">
        <f>'Trail Balance Monthly'!AL7</f>
        <v>305</v>
      </c>
      <c r="C8" s="21">
        <f>'Trail Balance Monthly'!AM7</f>
        <v>-430.99</v>
      </c>
      <c r="D8" s="135"/>
      <c r="E8" s="135"/>
      <c r="F8" s="135"/>
      <c r="G8" s="135"/>
      <c r="H8" s="135"/>
      <c r="I8" s="135"/>
      <c r="J8" s="135"/>
      <c r="K8" s="135"/>
      <c r="L8" s="135"/>
      <c r="M8" s="135"/>
      <c r="N8" s="21">
        <f t="shared" si="1"/>
        <v>305</v>
      </c>
      <c r="O8" s="21">
        <f t="shared" si="0"/>
        <v>-430.99</v>
      </c>
      <c r="P8" s="21">
        <f t="shared" si="2"/>
        <v>-125.99000000000001</v>
      </c>
      <c r="Q8" s="135"/>
    </row>
    <row r="9" spans="1:17" ht="16.5" customHeight="1">
      <c r="A9" s="168" t="s">
        <v>123</v>
      </c>
      <c r="B9" s="21">
        <f>'Trail Balance Monthly'!AL8</f>
        <v>2953</v>
      </c>
      <c r="C9" s="21">
        <f>'Trail Balance Monthly'!AM8</f>
        <v>-1833</v>
      </c>
      <c r="D9" s="135"/>
      <c r="E9" s="135"/>
      <c r="F9" s="135"/>
      <c r="G9" s="135"/>
      <c r="H9" s="135"/>
      <c r="I9" s="135"/>
      <c r="J9" s="135"/>
      <c r="K9" s="135"/>
      <c r="L9" s="135"/>
      <c r="M9" s="135"/>
      <c r="N9" s="21">
        <f t="shared" si="1"/>
        <v>2953</v>
      </c>
      <c r="O9" s="21">
        <f t="shared" si="0"/>
        <v>-1833</v>
      </c>
      <c r="P9" s="21">
        <f t="shared" si="2"/>
        <v>1120</v>
      </c>
      <c r="Q9" s="135"/>
    </row>
    <row r="10" spans="1:17" ht="16.5" customHeight="1">
      <c r="A10" s="137" t="s">
        <v>123</v>
      </c>
      <c r="B10" s="21">
        <f>'Trail Balance Monthly'!AL9</f>
        <v>24</v>
      </c>
      <c r="C10" s="21">
        <f>'Trail Balance Monthly'!AM9</f>
        <v>0</v>
      </c>
      <c r="D10" s="135">
        <v>15</v>
      </c>
      <c r="E10" s="135"/>
      <c r="F10" s="135"/>
      <c r="G10" s="135"/>
      <c r="H10" s="135"/>
      <c r="I10" s="135"/>
      <c r="J10" s="135"/>
      <c r="K10" s="135"/>
      <c r="L10" s="135"/>
      <c r="M10" s="135"/>
      <c r="N10" s="21">
        <f t="shared" si="1"/>
        <v>9</v>
      </c>
      <c r="O10" s="21">
        <f t="shared" si="0"/>
        <v>0</v>
      </c>
      <c r="P10" s="21">
        <f t="shared" si="2"/>
        <v>9</v>
      </c>
      <c r="Q10" s="135"/>
    </row>
    <row r="11" spans="1:17" ht="16.5" customHeight="1">
      <c r="A11" s="168" t="s">
        <v>832</v>
      </c>
      <c r="B11" s="21">
        <f>'Trail Balance Monthly'!AL10</f>
        <v>0</v>
      </c>
      <c r="C11" s="21">
        <f>'Trail Balance Monthly'!AM10</f>
        <v>-200</v>
      </c>
      <c r="D11" s="135"/>
      <c r="E11" s="135"/>
      <c r="F11" s="135"/>
      <c r="G11" s="135"/>
      <c r="H11" s="135"/>
      <c r="I11" s="135"/>
      <c r="J11" s="135"/>
      <c r="K11" s="135"/>
      <c r="L11" s="135"/>
      <c r="M11" s="135"/>
      <c r="N11" s="21">
        <f t="shared" si="1"/>
        <v>0</v>
      </c>
      <c r="O11" s="21">
        <f t="shared" si="0"/>
        <v>-200</v>
      </c>
      <c r="P11" s="21">
        <f t="shared" si="2"/>
        <v>-200</v>
      </c>
      <c r="Q11" s="135"/>
    </row>
    <row r="12" spans="1:17" ht="16.5" customHeight="1">
      <c r="A12" s="168" t="s">
        <v>3</v>
      </c>
      <c r="B12" s="21">
        <f>'Trail Balance Monthly'!AL11</f>
        <v>1290</v>
      </c>
      <c r="C12" s="21">
        <f>'Trail Balance Monthly'!AM11</f>
        <v>-598.74</v>
      </c>
      <c r="D12" s="135"/>
      <c r="E12" s="135"/>
      <c r="F12" s="135"/>
      <c r="G12" s="135"/>
      <c r="H12" s="135"/>
      <c r="I12" s="135"/>
      <c r="J12" s="135"/>
      <c r="K12" s="135"/>
      <c r="L12" s="135"/>
      <c r="M12" s="135"/>
      <c r="N12" s="21">
        <f t="shared" si="1"/>
        <v>1290</v>
      </c>
      <c r="O12" s="21">
        <f>+C12-E12+G12+I12</f>
        <v>-598.74</v>
      </c>
      <c r="P12" s="21">
        <f t="shared" si="2"/>
        <v>691.26</v>
      </c>
      <c r="Q12" s="135"/>
    </row>
    <row r="13" spans="1:17" ht="16.5" customHeight="1">
      <c r="A13" s="168" t="s">
        <v>63</v>
      </c>
      <c r="B13" s="21">
        <f>'Trail Balance Monthly'!AL12</f>
        <v>296</v>
      </c>
      <c r="C13" s="21">
        <f>'Trail Balance Monthly'!AM12</f>
        <v>-156</v>
      </c>
      <c r="D13" s="135"/>
      <c r="E13" s="135"/>
      <c r="F13" s="135"/>
      <c r="G13" s="135"/>
      <c r="H13" s="135"/>
      <c r="I13" s="135"/>
      <c r="J13" s="135"/>
      <c r="K13" s="135"/>
      <c r="L13" s="135"/>
      <c r="M13" s="135"/>
      <c r="N13" s="21">
        <f t="shared" si="1"/>
        <v>296</v>
      </c>
      <c r="O13" s="21">
        <f>+C13-E13+G13+I13</f>
        <v>-156</v>
      </c>
      <c r="P13" s="21">
        <f t="shared" si="2"/>
        <v>140</v>
      </c>
      <c r="Q13" s="135"/>
    </row>
    <row r="14" spans="1:17" ht="16.5" customHeight="1">
      <c r="A14" s="168" t="s">
        <v>1684</v>
      </c>
      <c r="B14" s="21">
        <f>'Trail Balance Monthly'!AL13</f>
        <v>3250</v>
      </c>
      <c r="C14" s="21">
        <f>'Trail Balance Monthly'!AM13</f>
        <v>-1110</v>
      </c>
      <c r="D14" s="135"/>
      <c r="E14" s="135"/>
      <c r="F14" s="135"/>
      <c r="G14" s="135"/>
      <c r="H14" s="135"/>
      <c r="I14" s="135"/>
      <c r="J14" s="135"/>
      <c r="K14" s="135"/>
      <c r="L14" s="135"/>
      <c r="M14" s="135"/>
      <c r="N14" s="21">
        <f t="shared" si="1"/>
        <v>3250</v>
      </c>
      <c r="O14" s="21">
        <f t="shared" si="0"/>
        <v>-1110</v>
      </c>
      <c r="P14" s="21">
        <f t="shared" si="2"/>
        <v>2140</v>
      </c>
      <c r="Q14" s="135"/>
    </row>
    <row r="15" spans="1:17" ht="16.5" customHeight="1">
      <c r="A15" s="168" t="s">
        <v>150</v>
      </c>
      <c r="B15" s="21">
        <f>'Trail Balance Monthly'!AL14</f>
        <v>0</v>
      </c>
      <c r="C15" s="21">
        <f>'Trail Balance Monthly'!AM14</f>
        <v>0</v>
      </c>
      <c r="D15" s="135"/>
      <c r="E15" s="135"/>
      <c r="F15" s="135"/>
      <c r="G15" s="135"/>
      <c r="H15" s="135"/>
      <c r="I15" s="135"/>
      <c r="J15" s="135"/>
      <c r="K15" s="135"/>
      <c r="L15" s="135"/>
      <c r="M15" s="135"/>
      <c r="N15" s="21">
        <f t="shared" si="1"/>
        <v>0</v>
      </c>
      <c r="O15" s="21">
        <f t="shared" si="0"/>
        <v>0</v>
      </c>
      <c r="P15" s="21">
        <f t="shared" si="2"/>
        <v>0</v>
      </c>
      <c r="Q15" s="135"/>
    </row>
    <row r="16" spans="1:17" ht="16.5" customHeight="1">
      <c r="A16" s="168" t="s">
        <v>6</v>
      </c>
      <c r="B16" s="21">
        <v>0</v>
      </c>
      <c r="C16" s="21">
        <v>0</v>
      </c>
      <c r="D16" s="135"/>
      <c r="E16" s="135"/>
      <c r="F16" s="135"/>
      <c r="G16" s="135"/>
      <c r="H16" s="135"/>
      <c r="I16" s="135"/>
      <c r="J16" s="135"/>
      <c r="K16" s="135"/>
      <c r="L16" s="135"/>
      <c r="M16" s="135"/>
      <c r="N16" s="21">
        <f t="shared" si="1"/>
        <v>0</v>
      </c>
      <c r="O16" s="21">
        <f t="shared" si="0"/>
        <v>0</v>
      </c>
      <c r="P16" s="21">
        <f t="shared" si="2"/>
        <v>0</v>
      </c>
      <c r="Q16" s="135"/>
    </row>
    <row r="17" spans="1:17" ht="16.5" customHeight="1">
      <c r="A17" s="168" t="s">
        <v>1686</v>
      </c>
      <c r="B17" s="21">
        <f>'Trail Balance Monthly'!AL15</f>
        <v>180</v>
      </c>
      <c r="C17" s="21">
        <f>'Trail Balance Monthly'!AM15</f>
        <v>0</v>
      </c>
      <c r="D17" s="135"/>
      <c r="E17" s="135"/>
      <c r="F17" s="135"/>
      <c r="G17" s="135"/>
      <c r="H17" s="135"/>
      <c r="I17" s="135"/>
      <c r="J17" s="135"/>
      <c r="K17" s="135"/>
      <c r="L17" s="135"/>
      <c r="M17" s="135"/>
      <c r="N17" s="21">
        <f t="shared" si="1"/>
        <v>180</v>
      </c>
      <c r="O17" s="21">
        <f t="shared" si="0"/>
        <v>0</v>
      </c>
      <c r="P17" s="21">
        <f t="shared" si="2"/>
        <v>180</v>
      </c>
      <c r="Q17" s="135"/>
    </row>
    <row r="18" spans="1:17" ht="16.5" customHeight="1">
      <c r="A18" s="169" t="s">
        <v>1867</v>
      </c>
      <c r="B18" s="21">
        <f>'Trail Balance Monthly'!AL16</f>
        <v>0</v>
      </c>
      <c r="C18" s="21">
        <f>'Trail Balance Monthly'!AM16</f>
        <v>0</v>
      </c>
      <c r="D18" s="135"/>
      <c r="E18" s="135"/>
      <c r="F18" s="135"/>
      <c r="G18" s="135"/>
      <c r="H18" s="135"/>
      <c r="I18" s="135"/>
      <c r="J18" s="135"/>
      <c r="K18" s="135"/>
      <c r="L18" s="135"/>
      <c r="M18" s="135"/>
      <c r="N18" s="21">
        <f t="shared" si="1"/>
        <v>0</v>
      </c>
      <c r="O18" s="21">
        <f t="shared" si="0"/>
        <v>0</v>
      </c>
      <c r="P18" s="21">
        <f t="shared" si="2"/>
        <v>0</v>
      </c>
      <c r="Q18" s="135"/>
    </row>
    <row r="19" spans="1:17" ht="16.5" customHeight="1">
      <c r="A19" s="168" t="s">
        <v>4</v>
      </c>
      <c r="B19" s="21">
        <f>'Trail Balance Monthly'!AL17</f>
        <v>615</v>
      </c>
      <c r="C19" s="21">
        <f>'Trail Balance Monthly'!AM17</f>
        <v>-3627.98</v>
      </c>
      <c r="D19" s="135"/>
      <c r="E19" s="135">
        <v>180</v>
      </c>
      <c r="F19" s="135"/>
      <c r="G19" s="135"/>
      <c r="H19" s="135"/>
      <c r="I19" s="135"/>
      <c r="J19" s="135"/>
      <c r="K19" s="135"/>
      <c r="L19" s="135"/>
      <c r="M19" s="135"/>
      <c r="N19" s="21">
        <f t="shared" si="1"/>
        <v>615</v>
      </c>
      <c r="O19" s="21">
        <f>+C19-E19+G19+I19</f>
        <v>-3807.98</v>
      </c>
      <c r="P19" s="21">
        <f t="shared" si="2"/>
        <v>-3192.98</v>
      </c>
      <c r="Q19" s="135"/>
    </row>
    <row r="20" spans="1:17" ht="16.5" customHeight="1">
      <c r="A20" s="168" t="s">
        <v>967</v>
      </c>
      <c r="B20" s="21">
        <f>'Trail Balance Monthly'!AL18</f>
        <v>0</v>
      </c>
      <c r="C20" s="21">
        <f>'Trail Balance Monthly'!AM18</f>
        <v>0</v>
      </c>
      <c r="D20" s="135"/>
      <c r="E20" s="135"/>
      <c r="F20" s="135"/>
      <c r="G20" s="135"/>
      <c r="H20" s="135"/>
      <c r="I20" s="135"/>
      <c r="J20" s="135"/>
      <c r="K20" s="135"/>
      <c r="L20" s="135"/>
      <c r="M20" s="135"/>
      <c r="N20" s="21">
        <f t="shared" si="1"/>
        <v>0</v>
      </c>
      <c r="O20" s="21">
        <f t="shared" si="1"/>
        <v>0</v>
      </c>
      <c r="P20" s="21">
        <f t="shared" si="2"/>
        <v>0</v>
      </c>
      <c r="Q20" s="135"/>
    </row>
    <row r="21" spans="1:17" ht="16.5" customHeight="1">
      <c r="A21" s="168" t="s">
        <v>143</v>
      </c>
      <c r="B21" s="21">
        <f>'Trail Balance Monthly'!AL19</f>
        <v>1615.55</v>
      </c>
      <c r="C21" s="21">
        <f>'Trail Balance Monthly'!AM19</f>
        <v>0</v>
      </c>
      <c r="D21" s="135"/>
      <c r="E21" s="135"/>
      <c r="F21" s="135"/>
      <c r="G21" s="135"/>
      <c r="H21" s="135"/>
      <c r="I21" s="135"/>
      <c r="J21" s="135"/>
      <c r="K21" s="135"/>
      <c r="L21" s="135"/>
      <c r="M21" s="135"/>
      <c r="N21" s="21">
        <f t="shared" si="1"/>
        <v>1615.55</v>
      </c>
      <c r="O21" s="21">
        <f t="shared" si="1"/>
        <v>0</v>
      </c>
      <c r="P21" s="21">
        <f t="shared" si="2"/>
        <v>1615.55</v>
      </c>
      <c r="Q21" s="135"/>
    </row>
    <row r="22" spans="1:17" ht="16.5" customHeight="1">
      <c r="A22" s="170" t="s">
        <v>124</v>
      </c>
      <c r="B22" s="21">
        <f>'Trail Balance Monthly'!AL20</f>
        <v>0</v>
      </c>
      <c r="C22" s="21">
        <f>'Trail Balance Monthly'!AM20</f>
        <v>-2130.36</v>
      </c>
      <c r="D22" s="135"/>
      <c r="E22" s="135"/>
      <c r="F22" s="135"/>
      <c r="G22" s="135"/>
      <c r="H22" s="135"/>
      <c r="I22" s="135"/>
      <c r="J22" s="135"/>
      <c r="K22" s="135"/>
      <c r="L22" s="135"/>
      <c r="M22" s="135"/>
      <c r="N22" s="21">
        <f t="shared" si="1"/>
        <v>0</v>
      </c>
      <c r="O22" s="21">
        <f t="shared" si="1"/>
        <v>-2130.36</v>
      </c>
      <c r="P22" s="21">
        <f t="shared" si="2"/>
        <v>-2130.36</v>
      </c>
      <c r="Q22" s="135"/>
    </row>
    <row r="23" spans="1:17" ht="16.5" customHeight="1">
      <c r="A23" s="168" t="s">
        <v>141</v>
      </c>
      <c r="B23" s="21">
        <f>'Trail Balance Monthly'!AL21</f>
        <v>0</v>
      </c>
      <c r="C23" s="21">
        <f>'Trail Balance Monthly'!AM21</f>
        <v>-1091.13</v>
      </c>
      <c r="D23" s="135"/>
      <c r="E23" s="135">
        <v>1000</v>
      </c>
      <c r="F23" s="135"/>
      <c r="G23" s="135"/>
      <c r="H23" s="135"/>
      <c r="I23" s="135"/>
      <c r="J23" s="135"/>
      <c r="K23" s="135"/>
      <c r="L23" s="135"/>
      <c r="M23" s="135"/>
      <c r="N23" s="21">
        <f t="shared" si="1"/>
        <v>0</v>
      </c>
      <c r="O23" s="21">
        <f t="shared" si="1"/>
        <v>-2091.13</v>
      </c>
      <c r="P23" s="21">
        <f t="shared" si="2"/>
        <v>-2091.13</v>
      </c>
      <c r="Q23" s="135"/>
    </row>
    <row r="24" spans="1:17" ht="16.5" customHeight="1">
      <c r="A24" s="168" t="s">
        <v>1</v>
      </c>
      <c r="B24" s="21">
        <f>'Trail Balance Monthly'!AL22</f>
        <v>0</v>
      </c>
      <c r="C24" s="21">
        <f>'Trail Balance Monthly'!AM22</f>
        <v>0</v>
      </c>
      <c r="D24" s="135">
        <v>3000</v>
      </c>
      <c r="E24" s="135"/>
      <c r="F24" s="135"/>
      <c r="G24" s="135"/>
      <c r="H24" s="135"/>
      <c r="I24" s="135"/>
      <c r="J24" s="135"/>
      <c r="K24" s="135"/>
      <c r="L24" s="135"/>
      <c r="M24" s="135"/>
      <c r="N24" s="21">
        <f t="shared" si="1"/>
        <v>-3000</v>
      </c>
      <c r="O24" s="21">
        <f t="shared" si="1"/>
        <v>0</v>
      </c>
      <c r="P24" s="21">
        <f t="shared" si="2"/>
        <v>-3000</v>
      </c>
      <c r="Q24" s="135"/>
    </row>
    <row r="25" spans="1:17" ht="16.5" customHeight="1">
      <c r="A25" s="168" t="s">
        <v>17</v>
      </c>
      <c r="B25" s="21">
        <f>'Trail Balance Monthly'!AL23</f>
        <v>0</v>
      </c>
      <c r="C25" s="21">
        <f>'Trail Balance Monthly'!AM23</f>
        <v>-1253.6600000000003</v>
      </c>
      <c r="D25" s="135"/>
      <c r="E25" s="135"/>
      <c r="F25" s="135"/>
      <c r="G25" s="135"/>
      <c r="H25" s="135"/>
      <c r="I25" s="135"/>
      <c r="J25" s="135"/>
      <c r="K25" s="135"/>
      <c r="L25" s="135"/>
      <c r="M25" s="135"/>
      <c r="N25" s="21">
        <f t="shared" si="1"/>
        <v>0</v>
      </c>
      <c r="O25" s="21">
        <f t="shared" si="1"/>
        <v>-1253.6600000000003</v>
      </c>
      <c r="P25" s="21">
        <f t="shared" si="2"/>
        <v>-1253.6600000000003</v>
      </c>
      <c r="Q25" s="135"/>
    </row>
    <row r="26" spans="1:17" ht="16.5" customHeight="1">
      <c r="A26" s="168" t="s">
        <v>125</v>
      </c>
      <c r="B26" s="21">
        <f>'Trail Balance Monthly'!AL24</f>
        <v>614</v>
      </c>
      <c r="C26" s="21">
        <f>'Trail Balance Monthly'!AM24</f>
        <v>-457.9</v>
      </c>
      <c r="D26" s="135"/>
      <c r="E26" s="135"/>
      <c r="F26" s="135"/>
      <c r="G26" s="135"/>
      <c r="H26" s="135"/>
      <c r="I26" s="135"/>
      <c r="J26" s="135"/>
      <c r="K26" s="135"/>
      <c r="L26" s="135"/>
      <c r="M26" s="135"/>
      <c r="N26" s="21">
        <f t="shared" si="1"/>
        <v>614</v>
      </c>
      <c r="O26" s="21">
        <f t="shared" si="1"/>
        <v>-457.9</v>
      </c>
      <c r="P26" s="21">
        <f t="shared" si="2"/>
        <v>156.10000000000002</v>
      </c>
      <c r="Q26" s="135"/>
    </row>
    <row r="27" spans="1:17" ht="16.5" customHeight="1">
      <c r="A27" s="168" t="s">
        <v>122</v>
      </c>
      <c r="B27" s="21">
        <f>'Trail Balance Monthly'!AL25</f>
        <v>0</v>
      </c>
      <c r="C27" s="21">
        <f>'Trail Balance Monthly'!AM25</f>
        <v>-76.82</v>
      </c>
      <c r="D27" s="135"/>
      <c r="E27" s="135"/>
      <c r="F27" s="135"/>
      <c r="G27" s="135"/>
      <c r="H27" s="135"/>
      <c r="I27" s="135"/>
      <c r="J27" s="135"/>
      <c r="K27" s="135"/>
      <c r="L27" s="135"/>
      <c r="M27" s="135"/>
      <c r="N27" s="21">
        <f t="shared" si="1"/>
        <v>0</v>
      </c>
      <c r="O27" s="21">
        <f t="shared" si="1"/>
        <v>-76.82</v>
      </c>
      <c r="P27" s="21">
        <f t="shared" si="2"/>
        <v>-76.82</v>
      </c>
      <c r="Q27" s="135"/>
    </row>
    <row r="28" spans="1:17" ht="16.5" customHeight="1">
      <c r="A28" s="168" t="s">
        <v>833</v>
      </c>
      <c r="B28" s="21">
        <f>'Trail Balance Monthly'!AL26</f>
        <v>1718.55</v>
      </c>
      <c r="C28" s="21">
        <f>'Trail Balance Monthly'!AM26</f>
        <v>-1650</v>
      </c>
      <c r="D28" s="135"/>
      <c r="E28" s="135"/>
      <c r="F28" s="135"/>
      <c r="G28" s="135"/>
      <c r="H28" s="135"/>
      <c r="I28" s="135"/>
      <c r="J28" s="135"/>
      <c r="K28" s="135"/>
      <c r="L28" s="135"/>
      <c r="M28" s="135"/>
      <c r="N28" s="21">
        <f t="shared" si="1"/>
        <v>1718.55</v>
      </c>
      <c r="O28" s="21">
        <f t="shared" si="1"/>
        <v>-1650</v>
      </c>
      <c r="P28" s="21">
        <f t="shared" si="2"/>
        <v>68.54999999999995</v>
      </c>
      <c r="Q28" s="135"/>
    </row>
    <row r="29" spans="1:17" ht="16.5" customHeight="1">
      <c r="A29" s="168" t="s">
        <v>783</v>
      </c>
      <c r="B29" s="21">
        <f>'Trail Balance Monthly'!AL27</f>
        <v>0</v>
      </c>
      <c r="C29" s="21">
        <f>'Trail Balance Monthly'!AM27</f>
        <v>-3134.36</v>
      </c>
      <c r="D29" s="135"/>
      <c r="E29" s="135"/>
      <c r="F29" s="135"/>
      <c r="G29" s="135"/>
      <c r="H29" s="135"/>
      <c r="I29" s="135"/>
      <c r="J29" s="135"/>
      <c r="K29" s="135"/>
      <c r="L29" s="135"/>
      <c r="M29" s="135"/>
      <c r="N29" s="21">
        <f t="shared" si="1"/>
        <v>0</v>
      </c>
      <c r="O29" s="21">
        <f t="shared" si="1"/>
        <v>-3134.36</v>
      </c>
      <c r="P29" s="21">
        <f t="shared" si="2"/>
        <v>-3134.36</v>
      </c>
      <c r="Q29" s="135"/>
    </row>
    <row r="30" spans="1:17" ht="16.5" customHeight="1">
      <c r="A30" s="168" t="s">
        <v>5</v>
      </c>
      <c r="B30" s="21">
        <f>'Trail Balance Monthly'!AL28</f>
        <v>4437</v>
      </c>
      <c r="C30" s="21">
        <f>'Trail Balance Monthly'!AM28</f>
        <v>0</v>
      </c>
      <c r="D30" s="135"/>
      <c r="E30" s="135"/>
      <c r="F30" s="135"/>
      <c r="G30" s="135"/>
      <c r="H30" s="135"/>
      <c r="I30" s="135"/>
      <c r="J30" s="135"/>
      <c r="K30" s="135"/>
      <c r="L30" s="135"/>
      <c r="M30" s="135"/>
      <c r="N30" s="21">
        <f t="shared" si="1"/>
        <v>4437</v>
      </c>
      <c r="O30" s="21">
        <f t="shared" si="1"/>
        <v>0</v>
      </c>
      <c r="P30" s="21">
        <f t="shared" si="2"/>
        <v>4437</v>
      </c>
      <c r="Q30" s="135"/>
    </row>
    <row r="31" spans="1:17" ht="16.5" customHeight="1">
      <c r="A31" s="168" t="s">
        <v>31</v>
      </c>
      <c r="B31" s="21">
        <f>'Trail Balance Monthly'!AL29</f>
        <v>594.3</v>
      </c>
      <c r="C31" s="21">
        <f>'Trail Balance Monthly'!AM29</f>
        <v>0</v>
      </c>
      <c r="D31" s="135"/>
      <c r="E31" s="135"/>
      <c r="F31" s="135"/>
      <c r="G31" s="135"/>
      <c r="H31" s="135"/>
      <c r="I31" s="135"/>
      <c r="J31" s="135"/>
      <c r="K31" s="135"/>
      <c r="L31" s="135"/>
      <c r="M31" s="135"/>
      <c r="N31" s="21">
        <f t="shared" si="1"/>
        <v>594.3</v>
      </c>
      <c r="O31" s="21">
        <f t="shared" si="1"/>
        <v>0</v>
      </c>
      <c r="P31" s="21">
        <f t="shared" si="2"/>
        <v>594.3</v>
      </c>
      <c r="Q31" s="135"/>
    </row>
    <row r="32" spans="1:17" ht="16.5" customHeight="1">
      <c r="A32" s="168" t="s">
        <v>26</v>
      </c>
      <c r="B32" s="21">
        <f>'Trail Balance Monthly'!AL30</f>
        <v>4115</v>
      </c>
      <c r="C32" s="21">
        <f>'Trail Balance Monthly'!AM30</f>
        <v>-989.63</v>
      </c>
      <c r="D32" s="135"/>
      <c r="E32" s="135"/>
      <c r="F32" s="135"/>
      <c r="G32" s="135"/>
      <c r="H32" s="135"/>
      <c r="I32" s="135"/>
      <c r="J32" s="135"/>
      <c r="K32" s="135"/>
      <c r="L32" s="135"/>
      <c r="M32" s="135"/>
      <c r="N32" s="21">
        <f t="shared" si="1"/>
        <v>4115</v>
      </c>
      <c r="O32" s="21">
        <f t="shared" si="1"/>
        <v>-989.63</v>
      </c>
      <c r="P32" s="21">
        <f t="shared" si="2"/>
        <v>3125.37</v>
      </c>
      <c r="Q32" s="135"/>
    </row>
    <row r="33" spans="1:17" ht="16.5" customHeight="1">
      <c r="A33" s="168" t="s">
        <v>30</v>
      </c>
      <c r="B33" s="21">
        <f>'Trail Balance Monthly'!AL31</f>
        <v>24591</v>
      </c>
      <c r="C33" s="21">
        <f>'Trail Balance Monthly'!AM31</f>
        <v>-24314.15</v>
      </c>
      <c r="D33" s="135"/>
      <c r="E33" s="135">
        <v>3797</v>
      </c>
      <c r="F33" s="135"/>
      <c r="G33" s="135"/>
      <c r="H33" s="135"/>
      <c r="I33" s="135"/>
      <c r="J33" s="135"/>
      <c r="K33" s="135"/>
      <c r="L33" s="135"/>
      <c r="M33" s="135"/>
      <c r="N33" s="21">
        <f t="shared" si="1"/>
        <v>24591</v>
      </c>
      <c r="O33" s="21">
        <f t="shared" si="1"/>
        <v>-28111.15</v>
      </c>
      <c r="P33" s="21">
        <f t="shared" si="2"/>
        <v>-3520.1500000000015</v>
      </c>
      <c r="Q33" s="135"/>
    </row>
    <row r="34" spans="1:17" ht="16.5" customHeight="1">
      <c r="A34" s="404" t="s">
        <v>30</v>
      </c>
      <c r="B34" s="21">
        <f>'Trail Balance Monthly'!AL32</f>
        <v>1145</v>
      </c>
      <c r="C34" s="21">
        <f>'Trail Balance Monthly'!AM32</f>
        <v>-3797.21</v>
      </c>
      <c r="D34" s="135">
        <v>1695</v>
      </c>
      <c r="E34" s="135"/>
      <c r="F34" s="135"/>
      <c r="G34" s="135"/>
      <c r="H34" s="135"/>
      <c r="I34" s="135"/>
      <c r="J34" s="135"/>
      <c r="K34" s="135"/>
      <c r="L34" s="135"/>
      <c r="M34" s="135"/>
      <c r="N34" s="21">
        <f t="shared" si="1"/>
        <v>-550</v>
      </c>
      <c r="O34" s="21">
        <f t="shared" si="1"/>
        <v>-3797.21</v>
      </c>
      <c r="P34" s="21">
        <f t="shared" si="2"/>
        <v>-4347.21</v>
      </c>
      <c r="Q34" s="135"/>
    </row>
    <row r="35" spans="1:17" ht="16.5" customHeight="1">
      <c r="A35" s="168" t="s">
        <v>64</v>
      </c>
      <c r="B35" s="21">
        <f>'Trail Balance Monthly'!AL33</f>
        <v>1250</v>
      </c>
      <c r="C35" s="21">
        <f>'Trail Balance Monthly'!AM33</f>
        <v>0</v>
      </c>
      <c r="D35" s="135"/>
      <c r="E35" s="135"/>
      <c r="F35" s="135"/>
      <c r="G35" s="135"/>
      <c r="H35" s="135"/>
      <c r="I35" s="135"/>
      <c r="J35" s="135"/>
      <c r="K35" s="135"/>
      <c r="L35" s="135"/>
      <c r="M35" s="135"/>
      <c r="N35" s="21">
        <f t="shared" si="1"/>
        <v>1250</v>
      </c>
      <c r="O35" s="21">
        <f t="shared" si="1"/>
        <v>0</v>
      </c>
      <c r="P35" s="21">
        <f t="shared" si="2"/>
        <v>1250</v>
      </c>
      <c r="Q35" s="135"/>
    </row>
    <row r="36" spans="1:17" ht="16.5" customHeight="1">
      <c r="A36" s="168" t="s">
        <v>831</v>
      </c>
      <c r="B36" s="21">
        <f>'Trail Balance Monthly'!AL34</f>
        <v>11300.65</v>
      </c>
      <c r="C36" s="21">
        <f>'Trail Balance Monthly'!AM34</f>
        <v>-10656.599999999999</v>
      </c>
      <c r="D36" s="135"/>
      <c r="E36" s="135"/>
      <c r="F36" s="135"/>
      <c r="G36" s="135"/>
      <c r="H36" s="135"/>
      <c r="I36" s="135"/>
      <c r="J36" s="135"/>
      <c r="K36" s="135"/>
      <c r="L36" s="135"/>
      <c r="M36" s="135"/>
      <c r="N36" s="21">
        <f t="shared" si="1"/>
        <v>11300.65</v>
      </c>
      <c r="O36" s="21">
        <f t="shared" si="1"/>
        <v>-10656.599999999999</v>
      </c>
      <c r="P36" s="21">
        <f t="shared" si="2"/>
        <v>644.0500000000011</v>
      </c>
      <c r="Q36" s="135"/>
    </row>
    <row r="37" spans="1:17" ht="16.5" customHeight="1">
      <c r="A37" s="168" t="s">
        <v>126</v>
      </c>
      <c r="B37" s="21">
        <f>'Trail Balance Monthly'!AL35</f>
        <v>1759.5</v>
      </c>
      <c r="C37" s="21">
        <f>'Trail Balance Monthly'!AM35</f>
        <v>-1558.88</v>
      </c>
      <c r="D37" s="135"/>
      <c r="E37" s="135"/>
      <c r="F37" s="135"/>
      <c r="G37" s="135"/>
      <c r="H37" s="135"/>
      <c r="I37" s="135"/>
      <c r="J37" s="135"/>
      <c r="K37" s="135"/>
      <c r="L37" s="135"/>
      <c r="M37" s="135"/>
      <c r="N37" s="21">
        <f t="shared" si="1"/>
        <v>1759.5</v>
      </c>
      <c r="O37" s="21">
        <f t="shared" si="1"/>
        <v>-1558.88</v>
      </c>
      <c r="P37" s="21">
        <f t="shared" si="2"/>
        <v>200.6199999999999</v>
      </c>
      <c r="Q37" s="135"/>
    </row>
    <row r="38" spans="1:17" ht="16.5" customHeight="1">
      <c r="A38" s="168" t="s">
        <v>86</v>
      </c>
      <c r="B38" s="21">
        <f>'Trail Balance Monthly'!AL36</f>
        <v>0</v>
      </c>
      <c r="C38" s="21">
        <f>'Trail Balance Monthly'!AM36</f>
        <v>-502.7000000000001</v>
      </c>
      <c r="D38" s="135"/>
      <c r="E38" s="135"/>
      <c r="F38" s="135"/>
      <c r="G38" s="135"/>
      <c r="H38" s="135"/>
      <c r="I38" s="135"/>
      <c r="J38" s="135"/>
      <c r="K38" s="135"/>
      <c r="L38" s="135"/>
      <c r="M38" s="135"/>
      <c r="N38" s="21">
        <f t="shared" si="1"/>
        <v>0</v>
      </c>
      <c r="O38" s="21">
        <f t="shared" si="1"/>
        <v>-502.7000000000001</v>
      </c>
      <c r="P38" s="21">
        <f t="shared" si="2"/>
        <v>-502.7000000000001</v>
      </c>
      <c r="Q38" s="135"/>
    </row>
    <row r="39" spans="1:17" ht="16.5" customHeight="1">
      <c r="A39" s="168" t="s">
        <v>2169</v>
      </c>
      <c r="B39" s="21">
        <v>0</v>
      </c>
      <c r="C39" s="21">
        <v>0</v>
      </c>
      <c r="D39" s="135"/>
      <c r="E39" s="403">
        <v>2000</v>
      </c>
      <c r="F39" s="135"/>
      <c r="G39" s="135"/>
      <c r="H39" s="135"/>
      <c r="I39" s="135"/>
      <c r="J39" s="135"/>
      <c r="K39" s="135"/>
      <c r="L39" s="135"/>
      <c r="M39" s="135"/>
      <c r="N39" s="21">
        <f t="shared" si="1"/>
        <v>0</v>
      </c>
      <c r="O39" s="21">
        <f t="shared" si="1"/>
        <v>-2000</v>
      </c>
      <c r="P39" s="21">
        <f t="shared" si="2"/>
        <v>-2000</v>
      </c>
      <c r="Q39" s="135"/>
    </row>
    <row r="40" spans="1:17" ht="16.5" customHeight="1">
      <c r="A40" s="168" t="s">
        <v>140</v>
      </c>
      <c r="B40" s="21">
        <f>'Trail Balance Monthly'!AL37</f>
        <v>0</v>
      </c>
      <c r="C40" s="21">
        <f>'Trail Balance Monthly'!AM37</f>
        <v>0</v>
      </c>
      <c r="D40" s="135"/>
      <c r="E40" s="135"/>
      <c r="F40" s="135"/>
      <c r="G40" s="135"/>
      <c r="H40" s="135"/>
      <c r="I40" s="135"/>
      <c r="J40" s="135"/>
      <c r="K40" s="135"/>
      <c r="L40" s="135"/>
      <c r="M40" s="135"/>
      <c r="N40" s="21">
        <f t="shared" si="1"/>
        <v>0</v>
      </c>
      <c r="O40" s="21">
        <f t="shared" si="1"/>
        <v>0</v>
      </c>
      <c r="P40" s="21">
        <f t="shared" si="2"/>
        <v>0</v>
      </c>
      <c r="Q40" s="135"/>
    </row>
    <row r="41" spans="1:17" ht="16.5" customHeight="1">
      <c r="A41" s="168" t="s">
        <v>1061</v>
      </c>
      <c r="B41" s="21">
        <f>'Trail Balance Monthly'!AL38</f>
        <v>0</v>
      </c>
      <c r="C41" s="21">
        <f>'Trail Balance Monthly'!AM38</f>
        <v>-100</v>
      </c>
      <c r="D41" s="135"/>
      <c r="E41" s="135"/>
      <c r="F41" s="135"/>
      <c r="G41" s="135"/>
      <c r="H41" s="135"/>
      <c r="I41" s="135"/>
      <c r="J41" s="135"/>
      <c r="K41" s="135"/>
      <c r="L41" s="135"/>
      <c r="M41" s="135"/>
      <c r="N41" s="21">
        <f t="shared" si="1"/>
        <v>0</v>
      </c>
      <c r="O41" s="21">
        <f t="shared" si="1"/>
        <v>-100</v>
      </c>
      <c r="P41" s="21">
        <f t="shared" si="2"/>
        <v>-100</v>
      </c>
      <c r="Q41" s="135"/>
    </row>
    <row r="42" spans="1:17" ht="16.5" customHeight="1">
      <c r="A42" s="168" t="s">
        <v>1119</v>
      </c>
      <c r="B42" s="21">
        <f>'Trail Balance Monthly'!AL39</f>
        <v>0</v>
      </c>
      <c r="C42" s="21">
        <f>'Trail Balance Monthly'!AM39</f>
        <v>-145.5</v>
      </c>
      <c r="D42" s="135"/>
      <c r="E42" s="135"/>
      <c r="F42" s="135"/>
      <c r="G42" s="135"/>
      <c r="H42" s="135"/>
      <c r="I42" s="135"/>
      <c r="J42" s="135"/>
      <c r="K42" s="135"/>
      <c r="L42" s="135"/>
      <c r="M42" s="135"/>
      <c r="N42" s="21">
        <f t="shared" si="1"/>
        <v>0</v>
      </c>
      <c r="O42" s="21">
        <f t="shared" si="1"/>
        <v>-145.5</v>
      </c>
      <c r="P42" s="21">
        <f t="shared" si="2"/>
        <v>-145.5</v>
      </c>
      <c r="Q42" s="135"/>
    </row>
    <row r="43" spans="1:17" ht="16.5" customHeight="1">
      <c r="A43" s="168" t="s">
        <v>169</v>
      </c>
      <c r="B43" s="21">
        <f>'Trail Balance Monthly'!AL40</f>
        <v>0</v>
      </c>
      <c r="C43" s="21">
        <f>'Trail Balance Monthly'!AM40</f>
        <v>0</v>
      </c>
      <c r="D43" s="135"/>
      <c r="E43" s="135"/>
      <c r="F43" s="135"/>
      <c r="G43" s="135"/>
      <c r="H43" s="135"/>
      <c r="I43" s="135"/>
      <c r="J43" s="135"/>
      <c r="K43" s="135"/>
      <c r="L43" s="135"/>
      <c r="M43" s="135"/>
      <c r="N43" s="21">
        <f t="shared" si="1"/>
        <v>0</v>
      </c>
      <c r="O43" s="21">
        <f t="shared" si="1"/>
        <v>0</v>
      </c>
      <c r="P43" s="21">
        <f t="shared" si="2"/>
        <v>0</v>
      </c>
      <c r="Q43" s="135"/>
    </row>
    <row r="44" spans="1:17" ht="16.5" customHeight="1">
      <c r="A44" s="168" t="s">
        <v>168</v>
      </c>
      <c r="B44" s="21">
        <f>'Trail Balance Monthly'!AL41</f>
        <v>0</v>
      </c>
      <c r="C44" s="21">
        <f>'Trail Balance Monthly'!AM41</f>
        <v>-581.95</v>
      </c>
      <c r="D44" s="135"/>
      <c r="E44" s="135"/>
      <c r="F44" s="135"/>
      <c r="G44" s="135"/>
      <c r="H44" s="135"/>
      <c r="I44" s="135"/>
      <c r="J44" s="135"/>
      <c r="K44" s="135"/>
      <c r="L44" s="135"/>
      <c r="M44" s="135"/>
      <c r="N44" s="21">
        <f t="shared" si="1"/>
        <v>0</v>
      </c>
      <c r="O44" s="21">
        <f t="shared" si="1"/>
        <v>-581.95</v>
      </c>
      <c r="P44" s="21">
        <f t="shared" si="2"/>
        <v>-581.95</v>
      </c>
      <c r="Q44" s="135"/>
    </row>
    <row r="45" spans="1:17" ht="16.5" customHeight="1" thickBot="1">
      <c r="A45" s="168" t="s">
        <v>61</v>
      </c>
      <c r="B45" s="21">
        <f>'Trail Balance Monthly'!AL42</f>
        <v>0</v>
      </c>
      <c r="C45" s="21">
        <f>'Trail Balance Monthly'!AM42</f>
        <v>-459.34000000000003</v>
      </c>
      <c r="D45" s="135"/>
      <c r="E45" s="135"/>
      <c r="F45" s="135"/>
      <c r="G45" s="135"/>
      <c r="H45" s="135"/>
      <c r="I45" s="135"/>
      <c r="J45" s="135"/>
      <c r="K45" s="135"/>
      <c r="L45" s="135"/>
      <c r="M45" s="135"/>
      <c r="N45" s="21">
        <f t="shared" si="1"/>
        <v>0</v>
      </c>
      <c r="O45" s="21">
        <f t="shared" si="1"/>
        <v>-459.34000000000003</v>
      </c>
      <c r="P45" s="21">
        <f t="shared" si="2"/>
        <v>-459.34000000000003</v>
      </c>
      <c r="Q45" s="135"/>
    </row>
    <row r="46" spans="2:17" ht="30" customHeight="1" thickBot="1">
      <c r="B46" s="173">
        <f>SUM(B3:B45)</f>
        <v>64556.549999999996</v>
      </c>
      <c r="C46" s="173">
        <f>SUM(C3:C45)</f>
        <v>-63359.98999999998</v>
      </c>
      <c r="D46" s="173">
        <f>SUM(D3:D45)</f>
        <v>4710</v>
      </c>
      <c r="E46" s="173">
        <f aca="true" t="shared" si="3" ref="E46:K46">SUM(E3:E45)</f>
        <v>7421</v>
      </c>
      <c r="F46" s="173">
        <f t="shared" si="3"/>
        <v>0</v>
      </c>
      <c r="G46" s="173">
        <f t="shared" si="3"/>
        <v>444</v>
      </c>
      <c r="H46" s="173">
        <f t="shared" si="3"/>
        <v>0</v>
      </c>
      <c r="I46" s="173">
        <f t="shared" si="3"/>
        <v>0</v>
      </c>
      <c r="J46" s="173">
        <f t="shared" si="3"/>
        <v>0</v>
      </c>
      <c r="K46" s="173">
        <f t="shared" si="3"/>
        <v>0</v>
      </c>
      <c r="L46" s="173">
        <f>SUM(L3:L45)</f>
        <v>0</v>
      </c>
      <c r="M46" s="173">
        <f>SUM(M3:M45)</f>
        <v>0</v>
      </c>
      <c r="N46" s="173">
        <f>SUM(N3:N45)</f>
        <v>59846.549999999996</v>
      </c>
      <c r="O46" s="173">
        <f>SUM(O3:O45)</f>
        <v>-70336.98999999999</v>
      </c>
      <c r="P46" s="173">
        <f>SUM(P3:P45)</f>
        <v>-10490.439999999999</v>
      </c>
      <c r="Q46" s="166"/>
    </row>
    <row r="48" ht="13.5">
      <c r="N48" s="22"/>
    </row>
    <row r="49" spans="3:14" ht="13.5">
      <c r="C49" s="22"/>
      <c r="D49" s="22"/>
      <c r="N49" s="22"/>
    </row>
    <row r="50" spans="1:3" ht="13.5">
      <c r="A50" t="s">
        <v>2153</v>
      </c>
      <c r="C50" s="203">
        <v>22351.69</v>
      </c>
    </row>
    <row r="51" spans="1:3" ht="13.5">
      <c r="A51" s="176" t="s">
        <v>2154</v>
      </c>
      <c r="B51" s="22"/>
      <c r="C51" s="203">
        <f>B46+C46</f>
        <v>1196.5600000000122</v>
      </c>
    </row>
    <row r="52" spans="1:16" ht="13.5">
      <c r="A52" s="176" t="s">
        <v>2155</v>
      </c>
      <c r="C52" s="203">
        <f>'Trail Balance Monthly'!AN65</f>
        <v>23992.25</v>
      </c>
      <c r="E52" s="386" t="s">
        <v>2156</v>
      </c>
      <c r="F52" s="386"/>
      <c r="G52" s="386">
        <f>'Trail Balance Monthly'!AN65</f>
        <v>23992.25</v>
      </c>
      <c r="H52" s="351" t="s">
        <v>2157</v>
      </c>
      <c r="I52" s="386"/>
      <c r="N52" s="22"/>
      <c r="O52" s="22"/>
      <c r="P52" s="22"/>
    </row>
    <row r="53" ht="13.5">
      <c r="C53" s="203"/>
    </row>
    <row r="54" ht="13.5">
      <c r="C54" s="203"/>
    </row>
  </sheetData>
  <sheetProtection/>
  <mergeCells count="1">
    <mergeCell ref="A1:P1"/>
  </mergeCells>
  <printOptions gridLines="1"/>
  <pageMargins left="0.7480314960629921" right="0.7480314960629921" top="0.984251968503937" bottom="0.984251968503937" header="0.5118110236220472" footer="0.5118110236220472"/>
  <pageSetup fitToHeight="1" fitToWidth="1" orientation="landscape" paperSize="9" scale="49"/>
</worksheet>
</file>

<file path=xl/worksheets/sheet20.xml><?xml version="1.0" encoding="utf-8"?>
<worksheet xmlns="http://schemas.openxmlformats.org/spreadsheetml/2006/main" xmlns:r="http://schemas.openxmlformats.org/officeDocument/2006/relationships">
  <dimension ref="A2:K52"/>
  <sheetViews>
    <sheetView workbookViewId="0" topLeftCell="A10">
      <selection activeCell="I13" sqref="I13:J13"/>
    </sheetView>
  </sheetViews>
  <sheetFormatPr defaultColWidth="9.140625" defaultRowHeight="15"/>
  <cols>
    <col min="1" max="1" width="28.00390625" style="221" customWidth="1"/>
    <col min="2" max="16384" width="9.140625" style="221" customWidth="1"/>
  </cols>
  <sheetData>
    <row r="2" spans="1:5" ht="15">
      <c r="A2" s="220" t="s">
        <v>7</v>
      </c>
      <c r="B2" s="223"/>
      <c r="C2" s="223"/>
      <c r="D2" s="222"/>
      <c r="E2" s="222"/>
    </row>
    <row r="4" spans="1:5" ht="15">
      <c r="A4" s="223" t="s">
        <v>1930</v>
      </c>
      <c r="B4" s="223"/>
      <c r="C4" s="223"/>
      <c r="D4" s="223"/>
      <c r="E4" s="223"/>
    </row>
    <row r="5" spans="1:5" ht="15">
      <c r="A5" s="230" t="s">
        <v>1966</v>
      </c>
      <c r="B5" s="223"/>
      <c r="C5" s="223"/>
      <c r="D5" s="223"/>
      <c r="E5" s="223"/>
    </row>
    <row r="7" spans="2:6" ht="15">
      <c r="B7" s="334"/>
      <c r="C7" s="334"/>
      <c r="D7" s="334"/>
      <c r="E7" s="334"/>
      <c r="F7" s="334"/>
    </row>
    <row r="8" spans="1:6" ht="15">
      <c r="A8" s="220" t="s">
        <v>1931</v>
      </c>
      <c r="B8" s="225" t="s">
        <v>1932</v>
      </c>
      <c r="C8" s="233"/>
      <c r="D8" s="225"/>
      <c r="E8" s="225"/>
      <c r="F8" s="334"/>
    </row>
    <row r="9" spans="1:6" ht="15">
      <c r="A9" s="220"/>
      <c r="B9" s="225" t="s">
        <v>1933</v>
      </c>
      <c r="C9" s="233"/>
      <c r="D9" s="225"/>
      <c r="E9" s="225"/>
      <c r="F9" s="334"/>
    </row>
    <row r="10" spans="1:6" ht="15">
      <c r="A10" s="220"/>
      <c r="B10" s="225" t="s">
        <v>1934</v>
      </c>
      <c r="C10" s="233"/>
      <c r="D10" s="225"/>
      <c r="E10" s="225"/>
      <c r="F10" s="334"/>
    </row>
    <row r="11" spans="1:11" ht="15">
      <c r="A11" s="220"/>
      <c r="B11" s="225" t="s">
        <v>1935</v>
      </c>
      <c r="C11" s="233"/>
      <c r="D11" s="225"/>
      <c r="E11" s="225"/>
      <c r="F11" s="334"/>
      <c r="I11" s="225"/>
      <c r="J11" s="233"/>
      <c r="K11" s="225"/>
    </row>
    <row r="12" spans="1:11" ht="15">
      <c r="A12" s="220"/>
      <c r="B12" s="391" t="s">
        <v>2159</v>
      </c>
      <c r="C12" s="392"/>
      <c r="D12" s="391"/>
      <c r="E12" s="225"/>
      <c r="F12" s="334"/>
      <c r="K12" s="225"/>
    </row>
    <row r="13" spans="1:11" ht="15">
      <c r="A13" s="220"/>
      <c r="B13" s="225" t="s">
        <v>1936</v>
      </c>
      <c r="C13" s="233"/>
      <c r="D13" s="225"/>
      <c r="E13" s="225"/>
      <c r="F13" s="334"/>
      <c r="K13" s="225"/>
    </row>
    <row r="14" spans="1:6" ht="15">
      <c r="A14" s="220"/>
      <c r="B14" s="225" t="s">
        <v>1938</v>
      </c>
      <c r="C14" s="233"/>
      <c r="D14" s="225"/>
      <c r="E14" s="225"/>
      <c r="F14" s="334"/>
    </row>
    <row r="15" spans="1:6" ht="15">
      <c r="A15" s="220"/>
      <c r="B15" s="225" t="s">
        <v>1939</v>
      </c>
      <c r="C15" s="233"/>
      <c r="D15" s="225"/>
      <c r="E15" s="225"/>
      <c r="F15" s="334"/>
    </row>
    <row r="16" spans="1:6" ht="15">
      <c r="A16" s="220"/>
      <c r="B16" s="225" t="s">
        <v>1940</v>
      </c>
      <c r="C16" s="233"/>
      <c r="D16" s="225"/>
      <c r="E16" s="225"/>
      <c r="F16" s="334"/>
    </row>
    <row r="17" spans="1:6" ht="15">
      <c r="A17" s="220"/>
      <c r="B17" s="225" t="s">
        <v>2160</v>
      </c>
      <c r="C17" s="233"/>
      <c r="D17" s="225"/>
      <c r="E17" s="225"/>
      <c r="F17" s="334"/>
    </row>
    <row r="18" spans="1:6" ht="15">
      <c r="A18" s="220"/>
      <c r="B18" s="225" t="s">
        <v>1943</v>
      </c>
      <c r="C18" s="233"/>
      <c r="D18" s="225"/>
      <c r="E18" s="225"/>
      <c r="F18" s="334"/>
    </row>
    <row r="19" spans="1:6" ht="15">
      <c r="A19" s="220"/>
      <c r="B19" s="225" t="s">
        <v>1944</v>
      </c>
      <c r="C19" s="233"/>
      <c r="D19" s="225"/>
      <c r="E19" s="225"/>
      <c r="F19" s="334"/>
    </row>
    <row r="20" spans="1:6" ht="15">
      <c r="A20" s="220"/>
      <c r="B20" s="225" t="s">
        <v>1945</v>
      </c>
      <c r="C20" s="233"/>
      <c r="D20" s="225"/>
      <c r="E20" s="225"/>
      <c r="F20" s="334"/>
    </row>
    <row r="21" spans="2:6" ht="15">
      <c r="B21" s="225" t="s">
        <v>1946</v>
      </c>
      <c r="C21" s="334"/>
      <c r="D21" s="334"/>
      <c r="E21" s="334"/>
      <c r="F21" s="334"/>
    </row>
    <row r="22" spans="2:6" ht="15">
      <c r="B22" s="225" t="s">
        <v>1947</v>
      </c>
      <c r="C22" s="334"/>
      <c r="D22" s="334"/>
      <c r="E22" s="334"/>
      <c r="F22" s="334"/>
    </row>
    <row r="23" spans="2:6" ht="15">
      <c r="B23" s="225" t="s">
        <v>1948</v>
      </c>
      <c r="C23" s="334"/>
      <c r="D23" s="334"/>
      <c r="E23" s="334"/>
      <c r="F23" s="334"/>
    </row>
    <row r="24" spans="2:6" ht="15">
      <c r="B24" s="225" t="s">
        <v>1952</v>
      </c>
      <c r="C24" s="334"/>
      <c r="D24" s="334"/>
      <c r="E24" s="334"/>
      <c r="F24" s="334"/>
    </row>
    <row r="25" spans="2:6" ht="15">
      <c r="B25" s="225" t="s">
        <v>1949</v>
      </c>
      <c r="C25" s="334"/>
      <c r="D25" s="334"/>
      <c r="E25" s="334"/>
      <c r="F25" s="334"/>
    </row>
    <row r="26" ht="15">
      <c r="B26" s="225" t="s">
        <v>1950</v>
      </c>
    </row>
    <row r="27" ht="15">
      <c r="B27" s="225"/>
    </row>
    <row r="28" spans="1:2" ht="15">
      <c r="A28" s="224" t="s">
        <v>1951</v>
      </c>
      <c r="B28" s="225" t="s">
        <v>1979</v>
      </c>
    </row>
    <row r="29" spans="1:2" ht="15">
      <c r="A29" s="224"/>
      <c r="B29" s="225"/>
    </row>
    <row r="30" ht="15">
      <c r="B30" s="225"/>
    </row>
    <row r="32" spans="1:3" ht="15">
      <c r="A32" s="230" t="s">
        <v>1953</v>
      </c>
      <c r="B32" s="225" t="s">
        <v>1954</v>
      </c>
      <c r="C32" s="233"/>
    </row>
    <row r="33" spans="1:3" ht="15">
      <c r="A33" s="222"/>
      <c r="B33" s="225" t="s">
        <v>1955</v>
      </c>
      <c r="C33" s="225"/>
    </row>
    <row r="34" spans="1:3" ht="15">
      <c r="A34" s="222"/>
      <c r="B34" s="225" t="s">
        <v>1956</v>
      </c>
      <c r="C34" s="225"/>
    </row>
    <row r="35" spans="1:3" ht="15">
      <c r="A35" s="222"/>
      <c r="B35" s="225" t="s">
        <v>1957</v>
      </c>
      <c r="C35" s="225"/>
    </row>
    <row r="36" ht="15">
      <c r="B36" s="225" t="s">
        <v>1958</v>
      </c>
    </row>
    <row r="39" spans="1:3" ht="15">
      <c r="A39" s="223" t="s">
        <v>1959</v>
      </c>
      <c r="B39" s="229">
        <v>4934084</v>
      </c>
      <c r="C39" s="222"/>
    </row>
    <row r="42" spans="1:3" ht="15">
      <c r="A42" s="223" t="s">
        <v>1960</v>
      </c>
      <c r="B42" s="222" t="s">
        <v>1961</v>
      </c>
      <c r="C42" s="222"/>
    </row>
    <row r="43" spans="1:3" ht="15">
      <c r="A43" s="222"/>
      <c r="B43" s="222" t="s">
        <v>1962</v>
      </c>
      <c r="C43" s="222"/>
    </row>
    <row r="44" spans="1:3" ht="15">
      <c r="A44" s="222"/>
      <c r="B44" s="222" t="s">
        <v>1963</v>
      </c>
      <c r="C44" s="222"/>
    </row>
    <row r="45" spans="1:3" ht="15">
      <c r="A45" s="222"/>
      <c r="B45" s="222" t="s">
        <v>1964</v>
      </c>
      <c r="C45" s="222"/>
    </row>
    <row r="46" spans="1:3" ht="15">
      <c r="A46" s="222"/>
      <c r="B46" s="222" t="s">
        <v>1957</v>
      </c>
      <c r="C46" s="222"/>
    </row>
    <row r="47" spans="1:3" ht="15">
      <c r="A47" s="222"/>
      <c r="B47" s="222" t="s">
        <v>1965</v>
      </c>
      <c r="C47" s="222"/>
    </row>
    <row r="50" spans="1:3" ht="15">
      <c r="A50" s="223"/>
      <c r="B50" s="223"/>
      <c r="C50" s="227"/>
    </row>
    <row r="51" spans="1:3" ht="15">
      <c r="A51" s="222"/>
      <c r="B51" s="222"/>
      <c r="C51" s="229"/>
    </row>
    <row r="52" spans="1:3" ht="15">
      <c r="A52" s="222"/>
      <c r="B52" s="222"/>
      <c r="C52" s="227"/>
    </row>
  </sheetData>
  <sheetProtection/>
  <printOp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dimension ref="A2:J70"/>
  <sheetViews>
    <sheetView workbookViewId="0" topLeftCell="A37">
      <selection activeCell="H48" sqref="H48"/>
    </sheetView>
  </sheetViews>
  <sheetFormatPr defaultColWidth="9.140625" defaultRowHeight="15"/>
  <cols>
    <col min="1" max="1" width="10.8515625" style="221" bestFit="1" customWidth="1"/>
    <col min="2" max="16384" width="9.140625" style="221" customWidth="1"/>
  </cols>
  <sheetData>
    <row r="2" spans="1:9" ht="15">
      <c r="A2" s="220" t="s">
        <v>7</v>
      </c>
      <c r="B2" s="234"/>
      <c r="C2" s="234"/>
      <c r="D2" s="234"/>
      <c r="E2" s="234"/>
      <c r="F2" s="234"/>
      <c r="G2" s="234"/>
      <c r="H2" s="234"/>
      <c r="I2" s="234"/>
    </row>
    <row r="3" spans="1:9" ht="15">
      <c r="A3" s="223"/>
      <c r="B3" s="223"/>
      <c r="C3" s="223"/>
      <c r="D3" s="234"/>
      <c r="E3" s="234"/>
      <c r="F3" s="234"/>
      <c r="G3" s="234"/>
      <c r="H3" s="234"/>
      <c r="I3" s="234"/>
    </row>
    <row r="4" spans="1:9" ht="15">
      <c r="A4" s="234"/>
      <c r="B4" s="234"/>
      <c r="C4" s="234"/>
      <c r="D4" s="234"/>
      <c r="E4" s="234"/>
      <c r="F4" s="234"/>
      <c r="G4" s="234"/>
      <c r="H4" s="234"/>
      <c r="I4" s="234"/>
    </row>
    <row r="5" spans="1:9" ht="15">
      <c r="A5" s="235" t="s">
        <v>1967</v>
      </c>
      <c r="B5" s="235"/>
      <c r="C5" s="235"/>
      <c r="D5" s="235"/>
      <c r="E5" s="235"/>
      <c r="F5" s="235"/>
      <c r="G5" s="234"/>
      <c r="H5" s="234"/>
      <c r="I5" s="234"/>
    </row>
    <row r="6" spans="1:9" ht="15">
      <c r="A6" s="230" t="s">
        <v>1989</v>
      </c>
      <c r="B6" s="235"/>
      <c r="C6" s="235"/>
      <c r="D6" s="235"/>
      <c r="E6" s="235"/>
      <c r="F6" s="235"/>
      <c r="G6" s="234"/>
      <c r="H6" s="234"/>
      <c r="I6" s="234"/>
    </row>
    <row r="7" spans="1:9" ht="15">
      <c r="A7" s="234"/>
      <c r="B7" s="234"/>
      <c r="C7" s="234"/>
      <c r="D7" s="234"/>
      <c r="E7" s="234"/>
      <c r="F7" s="234"/>
      <c r="G7" s="234"/>
      <c r="H7" s="234"/>
      <c r="I7" s="234"/>
    </row>
    <row r="8" spans="1:9" ht="15">
      <c r="A8" s="227" t="s">
        <v>1968</v>
      </c>
      <c r="B8" s="234"/>
      <c r="C8" s="234"/>
      <c r="D8" s="234"/>
      <c r="E8" s="234"/>
      <c r="F8" s="234"/>
      <c r="G8" s="234"/>
      <c r="H8" s="234"/>
      <c r="I8" s="234"/>
    </row>
    <row r="9" spans="1:9" ht="15">
      <c r="A9" s="229" t="s">
        <v>1990</v>
      </c>
      <c r="B9" s="234"/>
      <c r="C9" s="234"/>
      <c r="D9" s="234"/>
      <c r="E9" s="234"/>
      <c r="F9" s="234"/>
      <c r="G9" s="234"/>
      <c r="H9" s="234"/>
      <c r="I9" s="234"/>
    </row>
    <row r="10" spans="1:9" ht="15">
      <c r="A10" s="227"/>
      <c r="B10" s="234"/>
      <c r="C10" s="234"/>
      <c r="D10" s="236"/>
      <c r="E10" s="236"/>
      <c r="F10" s="234"/>
      <c r="G10" s="234"/>
      <c r="H10" s="234"/>
      <c r="I10" s="234"/>
    </row>
    <row r="11" spans="1:9" ht="15">
      <c r="A11" s="235" t="s">
        <v>1969</v>
      </c>
      <c r="B11" s="235"/>
      <c r="C11" s="235"/>
      <c r="D11" s="234"/>
      <c r="E11" s="234"/>
      <c r="F11" s="234"/>
      <c r="G11" s="234"/>
      <c r="H11" s="234"/>
      <c r="I11" s="234"/>
    </row>
    <row r="12" spans="1:9" ht="15">
      <c r="A12" s="233" t="s">
        <v>1970</v>
      </c>
      <c r="B12" s="236"/>
      <c r="C12" s="236"/>
      <c r="D12" s="234"/>
      <c r="E12" s="234"/>
      <c r="F12" s="234"/>
      <c r="G12" s="234"/>
      <c r="H12" s="234"/>
      <c r="I12" s="234"/>
    </row>
    <row r="13" spans="1:9" ht="15">
      <c r="A13" s="234" t="s">
        <v>1971</v>
      </c>
      <c r="B13" s="234"/>
      <c r="C13" s="234"/>
      <c r="D13" s="234"/>
      <c r="E13" s="234"/>
      <c r="F13" s="234"/>
      <c r="G13" s="234"/>
      <c r="H13" s="234"/>
      <c r="I13" s="234"/>
    </row>
    <row r="14" spans="1:9" ht="15">
      <c r="A14" s="234"/>
      <c r="B14" s="234"/>
      <c r="C14" s="234"/>
      <c r="D14" s="234"/>
      <c r="E14" s="234"/>
      <c r="F14" s="234"/>
      <c r="G14" s="234"/>
      <c r="H14" s="234"/>
      <c r="I14" s="234"/>
    </row>
    <row r="15" spans="1:9" ht="15">
      <c r="A15" s="235" t="s">
        <v>1972</v>
      </c>
      <c r="B15" s="235"/>
      <c r="C15" s="235"/>
      <c r="D15" s="234"/>
      <c r="E15" s="234"/>
      <c r="F15" s="234"/>
      <c r="G15" s="234"/>
      <c r="H15" s="234"/>
      <c r="I15" s="234"/>
    </row>
    <row r="16" spans="1:9" ht="15">
      <c r="A16" s="234" t="s">
        <v>1973</v>
      </c>
      <c r="B16" s="234"/>
      <c r="C16" s="234"/>
      <c r="D16" s="234"/>
      <c r="E16" s="234"/>
      <c r="F16" s="234"/>
      <c r="G16" s="234"/>
      <c r="H16" s="234"/>
      <c r="I16" s="234"/>
    </row>
    <row r="17" spans="1:9" ht="15">
      <c r="A17" s="234" t="s">
        <v>1974</v>
      </c>
      <c r="B17" s="234"/>
      <c r="C17" s="234"/>
      <c r="D17" s="234"/>
      <c r="E17" s="234"/>
      <c r="F17" s="234"/>
      <c r="G17" s="234"/>
      <c r="H17" s="234"/>
      <c r="I17" s="234"/>
    </row>
    <row r="18" spans="1:9" ht="15">
      <c r="A18" s="234"/>
      <c r="B18" s="234"/>
      <c r="C18" s="234"/>
      <c r="D18" s="234"/>
      <c r="E18" s="234"/>
      <c r="F18" s="222"/>
      <c r="G18" s="234"/>
      <c r="H18" s="234"/>
      <c r="I18" s="234"/>
    </row>
    <row r="19" spans="1:9" ht="15">
      <c r="A19" s="235" t="s">
        <v>1975</v>
      </c>
      <c r="B19" s="234"/>
      <c r="C19" s="234"/>
      <c r="D19" s="234"/>
      <c r="E19" s="234"/>
      <c r="F19" s="234"/>
      <c r="G19" s="234"/>
      <c r="H19" s="234"/>
      <c r="I19" s="234"/>
    </row>
    <row r="20" spans="1:9" ht="15">
      <c r="A20" s="234" t="s">
        <v>1976</v>
      </c>
      <c r="B20" s="236"/>
      <c r="C20" s="236"/>
      <c r="D20" s="236"/>
      <c r="E20" s="236"/>
      <c r="F20" s="236"/>
      <c r="G20" s="236"/>
      <c r="H20" s="236"/>
      <c r="I20" s="234"/>
    </row>
    <row r="21" spans="1:9" ht="15">
      <c r="A21" s="234"/>
      <c r="B21" s="236"/>
      <c r="C21" s="236"/>
      <c r="D21" s="236"/>
      <c r="E21" s="236"/>
      <c r="F21" s="236"/>
      <c r="G21" s="236"/>
      <c r="H21" s="236"/>
      <c r="I21" s="234"/>
    </row>
    <row r="22" spans="1:9" ht="15">
      <c r="A22" s="234"/>
      <c r="B22" s="225" t="s">
        <v>1932</v>
      </c>
      <c r="C22" s="233"/>
      <c r="D22" s="225"/>
      <c r="E22" s="225"/>
      <c r="F22" s="334"/>
      <c r="G22" s="236"/>
      <c r="H22" s="236"/>
      <c r="I22" s="234"/>
    </row>
    <row r="23" spans="1:9" ht="15">
      <c r="A23" s="234"/>
      <c r="B23" s="225" t="s">
        <v>1933</v>
      </c>
      <c r="C23" s="233"/>
      <c r="D23" s="225"/>
      <c r="E23" s="225"/>
      <c r="F23" s="334"/>
      <c r="G23" s="236"/>
      <c r="H23" s="236"/>
      <c r="I23" s="234"/>
    </row>
    <row r="24" spans="1:9" ht="15">
      <c r="A24" s="234"/>
      <c r="B24" s="225" t="s">
        <v>1934</v>
      </c>
      <c r="C24" s="233"/>
      <c r="D24" s="225"/>
      <c r="E24" s="225"/>
      <c r="F24" s="334"/>
      <c r="G24" s="236"/>
      <c r="H24" s="236"/>
      <c r="I24" s="234"/>
    </row>
    <row r="25" spans="1:9" ht="15">
      <c r="A25" s="234"/>
      <c r="B25" s="225" t="s">
        <v>1935</v>
      </c>
      <c r="C25" s="233"/>
      <c r="D25" s="225"/>
      <c r="E25" s="225"/>
      <c r="F25" s="334"/>
      <c r="G25" s="236"/>
      <c r="H25" s="236"/>
      <c r="I25" s="234"/>
    </row>
    <row r="26" spans="1:9" ht="15">
      <c r="A26" s="234"/>
      <c r="B26" s="391" t="s">
        <v>2158</v>
      </c>
      <c r="C26" s="392"/>
      <c r="D26" s="391"/>
      <c r="E26" s="225"/>
      <c r="F26" s="334"/>
      <c r="G26" s="236"/>
      <c r="H26" s="236"/>
      <c r="I26" s="234"/>
    </row>
    <row r="27" spans="1:9" ht="15">
      <c r="A27" s="234"/>
      <c r="B27" s="225" t="s">
        <v>1936</v>
      </c>
      <c r="C27" s="233"/>
      <c r="D27" s="225"/>
      <c r="E27" s="225"/>
      <c r="F27" s="334"/>
      <c r="G27" s="236"/>
      <c r="H27" s="236"/>
      <c r="I27" s="234"/>
    </row>
    <row r="28" spans="1:9" ht="15">
      <c r="A28" s="234"/>
      <c r="B28" s="225" t="s">
        <v>1938</v>
      </c>
      <c r="C28" s="233"/>
      <c r="D28" s="225"/>
      <c r="E28" s="225"/>
      <c r="F28" s="334"/>
      <c r="G28" s="236"/>
      <c r="H28" s="236"/>
      <c r="I28" s="234"/>
    </row>
    <row r="29" spans="1:9" ht="15">
      <c r="A29" s="234"/>
      <c r="B29" s="225" t="s">
        <v>1939</v>
      </c>
      <c r="C29" s="233"/>
      <c r="D29" s="225"/>
      <c r="E29" s="225"/>
      <c r="F29" s="334"/>
      <c r="G29" s="236"/>
      <c r="H29" s="236"/>
      <c r="I29" s="234"/>
    </row>
    <row r="30" spans="1:9" ht="15">
      <c r="A30" s="234"/>
      <c r="B30" s="225" t="s">
        <v>1940</v>
      </c>
      <c r="C30" s="233"/>
      <c r="D30" s="225"/>
      <c r="E30" s="225"/>
      <c r="F30" s="334"/>
      <c r="G30" s="236"/>
      <c r="H30" s="236"/>
      <c r="I30" s="234"/>
    </row>
    <row r="31" spans="1:9" ht="15">
      <c r="A31" s="234"/>
      <c r="B31" s="225" t="s">
        <v>2160</v>
      </c>
      <c r="C31" s="233"/>
      <c r="D31" s="225"/>
      <c r="E31" s="225"/>
      <c r="F31" s="334"/>
      <c r="G31" s="236"/>
      <c r="H31" s="236"/>
      <c r="I31" s="234"/>
    </row>
    <row r="32" spans="1:9" ht="15">
      <c r="A32" s="234"/>
      <c r="B32" s="225" t="s">
        <v>1943</v>
      </c>
      <c r="C32" s="233"/>
      <c r="D32" s="225"/>
      <c r="E32" s="225"/>
      <c r="F32" s="334"/>
      <c r="G32" s="236"/>
      <c r="H32" s="236"/>
      <c r="I32" s="234"/>
    </row>
    <row r="33" spans="1:9" ht="15">
      <c r="A33" s="234"/>
      <c r="B33" s="225" t="s">
        <v>1944</v>
      </c>
      <c r="C33" s="233"/>
      <c r="D33" s="225"/>
      <c r="E33" s="225"/>
      <c r="F33" s="334"/>
      <c r="G33" s="236"/>
      <c r="H33" s="236"/>
      <c r="I33" s="234"/>
    </row>
    <row r="34" spans="1:9" ht="15">
      <c r="A34" s="234"/>
      <c r="B34" s="225" t="s">
        <v>1945</v>
      </c>
      <c r="C34" s="233"/>
      <c r="D34" s="225"/>
      <c r="E34" s="225"/>
      <c r="F34" s="334"/>
      <c r="G34" s="236"/>
      <c r="H34" s="236"/>
      <c r="I34" s="234"/>
    </row>
    <row r="35" spans="1:9" ht="15">
      <c r="A35" s="234"/>
      <c r="B35" s="225" t="s">
        <v>1946</v>
      </c>
      <c r="C35" s="334"/>
      <c r="D35" s="334"/>
      <c r="E35" s="334"/>
      <c r="F35" s="334"/>
      <c r="G35" s="236"/>
      <c r="H35" s="236"/>
      <c r="I35" s="234"/>
    </row>
    <row r="36" spans="1:9" ht="15">
      <c r="A36" s="234"/>
      <c r="B36" s="225" t="s">
        <v>1947</v>
      </c>
      <c r="C36" s="334"/>
      <c r="D36" s="334"/>
      <c r="E36" s="334"/>
      <c r="F36" s="334"/>
      <c r="G36" s="236"/>
      <c r="H36" s="236"/>
      <c r="I36" s="234"/>
    </row>
    <row r="37" spans="1:9" ht="15">
      <c r="A37" s="234"/>
      <c r="B37" s="225" t="s">
        <v>1948</v>
      </c>
      <c r="C37" s="334"/>
      <c r="D37" s="334"/>
      <c r="E37" s="334"/>
      <c r="F37" s="334"/>
      <c r="G37" s="236"/>
      <c r="H37" s="236"/>
      <c r="I37" s="234"/>
    </row>
    <row r="38" spans="1:9" ht="15">
      <c r="A38" s="234"/>
      <c r="B38" s="225" t="s">
        <v>1952</v>
      </c>
      <c r="C38" s="334"/>
      <c r="D38" s="334"/>
      <c r="E38" s="334"/>
      <c r="F38" s="334"/>
      <c r="G38" s="236"/>
      <c r="H38" s="236"/>
      <c r="I38" s="234"/>
    </row>
    <row r="39" spans="1:9" ht="15">
      <c r="A39" s="234"/>
      <c r="B39" s="225" t="s">
        <v>1949</v>
      </c>
      <c r="C39" s="334"/>
      <c r="D39" s="334"/>
      <c r="E39" s="334"/>
      <c r="F39" s="334"/>
      <c r="G39" s="236"/>
      <c r="H39" s="236"/>
      <c r="I39" s="234"/>
    </row>
    <row r="40" spans="1:9" ht="15">
      <c r="A40" s="234"/>
      <c r="B40" s="225" t="s">
        <v>1950</v>
      </c>
      <c r="F40" s="334"/>
      <c r="G40" s="236"/>
      <c r="H40" s="236"/>
      <c r="I40" s="234"/>
    </row>
    <row r="41" spans="1:9" ht="15">
      <c r="A41" s="234"/>
      <c r="B41" s="225"/>
      <c r="C41" s="334"/>
      <c r="D41" s="334"/>
      <c r="E41" s="334"/>
      <c r="F41" s="334"/>
      <c r="G41" s="236"/>
      <c r="H41" s="236"/>
      <c r="I41" s="234"/>
    </row>
    <row r="42" spans="1:9" ht="15">
      <c r="A42" s="236" t="s">
        <v>1977</v>
      </c>
      <c r="B42" s="236"/>
      <c r="C42" s="236"/>
      <c r="D42" s="236"/>
      <c r="E42" s="236"/>
      <c r="F42" s="237"/>
      <c r="G42" s="236"/>
      <c r="H42" s="236"/>
      <c r="I42" s="234"/>
    </row>
    <row r="43" spans="1:9" ht="15">
      <c r="A43" s="236"/>
      <c r="B43" s="236"/>
      <c r="C43" s="236"/>
      <c r="D43" s="236"/>
      <c r="E43" s="236"/>
      <c r="F43" s="237"/>
      <c r="G43" s="236"/>
      <c r="H43" s="236"/>
      <c r="I43" s="234"/>
    </row>
    <row r="44" spans="1:9" ht="15">
      <c r="A44" s="236"/>
      <c r="B44" s="391" t="s">
        <v>2158</v>
      </c>
      <c r="C44" s="392"/>
      <c r="D44" s="391"/>
      <c r="E44" s="225"/>
      <c r="F44" s="237"/>
      <c r="G44" s="236"/>
      <c r="H44" s="236"/>
      <c r="I44" s="234"/>
    </row>
    <row r="45" spans="1:9" ht="15">
      <c r="A45" s="236"/>
      <c r="B45" s="225" t="s">
        <v>2160</v>
      </c>
      <c r="C45" s="233"/>
      <c r="D45" s="225"/>
      <c r="E45" s="225"/>
      <c r="F45" s="237"/>
      <c r="G45" s="236"/>
      <c r="H45" s="236"/>
      <c r="I45" s="234"/>
    </row>
    <row r="46" spans="1:9" ht="15">
      <c r="A46" s="236"/>
      <c r="B46" s="225" t="s">
        <v>1952</v>
      </c>
      <c r="C46" s="334"/>
      <c r="D46" s="334"/>
      <c r="E46" s="334"/>
      <c r="F46" s="237"/>
      <c r="G46" s="236"/>
      <c r="H46" s="236"/>
      <c r="I46" s="234"/>
    </row>
    <row r="47" spans="1:9" ht="15">
      <c r="A47" s="236"/>
      <c r="B47" s="236"/>
      <c r="C47" s="236"/>
      <c r="D47" s="236"/>
      <c r="E47" s="236"/>
      <c r="F47" s="237"/>
      <c r="G47" s="236"/>
      <c r="H47" s="236"/>
      <c r="I47" s="234"/>
    </row>
    <row r="48" spans="1:9" ht="15">
      <c r="A48" s="236" t="s">
        <v>1978</v>
      </c>
      <c r="B48" s="236"/>
      <c r="C48" s="236"/>
      <c r="D48" s="236"/>
      <c r="E48" s="236"/>
      <c r="F48" s="237"/>
      <c r="G48" s="236"/>
      <c r="H48" s="236"/>
      <c r="I48" s="234"/>
    </row>
    <row r="49" spans="1:9" ht="15">
      <c r="A49" s="236"/>
      <c r="B49" s="236"/>
      <c r="C49" s="236"/>
      <c r="D49" s="236"/>
      <c r="E49" s="236"/>
      <c r="F49" s="237"/>
      <c r="G49" s="236"/>
      <c r="H49" s="236"/>
      <c r="I49" s="234"/>
    </row>
    <row r="50" spans="1:9" ht="15">
      <c r="A50" s="236"/>
      <c r="B50" s="225" t="s">
        <v>1952</v>
      </c>
      <c r="C50" s="334"/>
      <c r="D50" s="334"/>
      <c r="E50" s="334"/>
      <c r="F50" s="237"/>
      <c r="G50" s="236"/>
      <c r="H50" s="236"/>
      <c r="I50" s="234"/>
    </row>
    <row r="51" spans="1:9" ht="15">
      <c r="A51" s="236"/>
      <c r="B51" s="225" t="s">
        <v>1937</v>
      </c>
      <c r="C51" s="233"/>
      <c r="D51" s="225"/>
      <c r="E51" s="334"/>
      <c r="F51" s="237"/>
      <c r="G51" s="236"/>
      <c r="H51" s="236"/>
      <c r="I51" s="234"/>
    </row>
    <row r="52" spans="1:9" ht="15">
      <c r="A52" s="236"/>
      <c r="B52" s="225" t="s">
        <v>1941</v>
      </c>
      <c r="C52" s="233"/>
      <c r="D52" s="236"/>
      <c r="E52" s="238"/>
      <c r="F52" s="237"/>
      <c r="G52" s="236"/>
      <c r="H52" s="236"/>
      <c r="I52" s="234"/>
    </row>
    <row r="53" spans="1:9" ht="15">
      <c r="A53" s="236"/>
      <c r="B53" s="225" t="s">
        <v>1942</v>
      </c>
      <c r="C53" s="233"/>
      <c r="D53" s="236"/>
      <c r="E53" s="238"/>
      <c r="F53" s="237"/>
      <c r="G53" s="236"/>
      <c r="H53" s="236"/>
      <c r="I53" s="234"/>
    </row>
    <row r="54" spans="1:9" ht="15">
      <c r="A54" s="236"/>
      <c r="B54" s="225"/>
      <c r="C54" s="233"/>
      <c r="D54" s="236"/>
      <c r="E54" s="238"/>
      <c r="F54" s="237"/>
      <c r="G54" s="236"/>
      <c r="H54" s="236"/>
      <c r="I54" s="234"/>
    </row>
    <row r="55" spans="1:10" ht="15">
      <c r="A55" s="234" t="s">
        <v>1980</v>
      </c>
      <c r="B55" s="236"/>
      <c r="C55" s="236"/>
      <c r="D55" s="236"/>
      <c r="E55" s="236"/>
      <c r="F55" s="236"/>
      <c r="G55" s="236"/>
      <c r="H55" s="236"/>
      <c r="I55" s="236"/>
      <c r="J55" s="334"/>
    </row>
    <row r="56" spans="1:10" ht="15">
      <c r="A56" s="234" t="s">
        <v>1981</v>
      </c>
      <c r="B56" s="236"/>
      <c r="C56" s="236"/>
      <c r="D56" s="236"/>
      <c r="E56" s="236"/>
      <c r="F56" s="236"/>
      <c r="G56" s="236"/>
      <c r="H56" s="236"/>
      <c r="I56" s="236"/>
      <c r="J56" s="334"/>
    </row>
    <row r="57" spans="1:10" ht="15">
      <c r="A57" s="234"/>
      <c r="B57" s="236"/>
      <c r="C57" s="236"/>
      <c r="D57" s="236"/>
      <c r="E57" s="236"/>
      <c r="F57" s="236"/>
      <c r="G57" s="236"/>
      <c r="H57" s="236"/>
      <c r="I57" s="236"/>
      <c r="J57" s="334"/>
    </row>
    <row r="58" spans="1:10" ht="15">
      <c r="A58" s="234" t="s">
        <v>1982</v>
      </c>
      <c r="B58" s="236"/>
      <c r="C58" s="236"/>
      <c r="D58" s="236"/>
      <c r="E58" s="236"/>
      <c r="F58" s="236"/>
      <c r="G58" s="236"/>
      <c r="H58" s="236"/>
      <c r="I58" s="236"/>
      <c r="J58" s="334"/>
    </row>
    <row r="59" spans="1:10" ht="15">
      <c r="A59" s="234" t="s">
        <v>1983</v>
      </c>
      <c r="B59" s="236"/>
      <c r="C59" s="236"/>
      <c r="D59" s="236"/>
      <c r="E59" s="236"/>
      <c r="F59" s="236"/>
      <c r="G59" s="236"/>
      <c r="H59" s="236"/>
      <c r="I59" s="236"/>
      <c r="J59" s="334"/>
    </row>
    <row r="60" spans="1:10" ht="15">
      <c r="A60" s="234"/>
      <c r="B60" s="236"/>
      <c r="C60" s="236"/>
      <c r="D60" s="236"/>
      <c r="E60" s="236"/>
      <c r="F60" s="236"/>
      <c r="G60" s="236"/>
      <c r="H60" s="236"/>
      <c r="I60" s="236"/>
      <c r="J60" s="334"/>
    </row>
    <row r="61" spans="1:10" ht="15">
      <c r="A61" s="235" t="s">
        <v>1984</v>
      </c>
      <c r="B61" s="393"/>
      <c r="C61" s="393"/>
      <c r="D61" s="236"/>
      <c r="E61" s="236"/>
      <c r="F61" s="236"/>
      <c r="G61" s="236"/>
      <c r="H61" s="236"/>
      <c r="I61" s="236"/>
      <c r="J61" s="334"/>
    </row>
    <row r="62" spans="1:10" ht="15">
      <c r="A62" s="235"/>
      <c r="B62" s="393"/>
      <c r="C62" s="393"/>
      <c r="D62" s="236"/>
      <c r="E62" s="236"/>
      <c r="F62" s="236"/>
      <c r="G62" s="236"/>
      <c r="H62" s="236"/>
      <c r="I62" s="236"/>
      <c r="J62" s="334"/>
    </row>
    <row r="63" spans="1:9" ht="15">
      <c r="A63" s="235"/>
      <c r="B63" s="235"/>
      <c r="C63" s="235"/>
      <c r="D63" s="234"/>
      <c r="E63" s="234"/>
      <c r="F63" s="234"/>
      <c r="G63" s="234"/>
      <c r="H63" s="234"/>
      <c r="I63" s="234"/>
    </row>
    <row r="64" spans="1:9" ht="15">
      <c r="A64" s="235"/>
      <c r="B64" s="235"/>
      <c r="C64" s="235"/>
      <c r="D64" s="234"/>
      <c r="E64" s="234"/>
      <c r="F64" s="234"/>
      <c r="G64" s="234"/>
      <c r="H64" s="234"/>
      <c r="I64" s="234"/>
    </row>
    <row r="65" spans="1:9" ht="15">
      <c r="A65" s="236"/>
      <c r="B65" s="236"/>
      <c r="C65" s="236"/>
      <c r="D65" s="236"/>
      <c r="E65" s="234"/>
      <c r="F65" s="234"/>
      <c r="G65" s="234"/>
      <c r="H65" s="234"/>
      <c r="I65" s="234"/>
    </row>
    <row r="66" spans="1:10" ht="15">
      <c r="A66" s="241" t="s">
        <v>1985</v>
      </c>
      <c r="B66" s="242"/>
      <c r="D66" s="240"/>
      <c r="E66" s="241" t="s">
        <v>2161</v>
      </c>
      <c r="F66" s="242"/>
      <c r="H66" s="394" t="s">
        <v>2162</v>
      </c>
      <c r="I66" s="395"/>
      <c r="J66" s="396"/>
    </row>
    <row r="67" spans="1:10" ht="15">
      <c r="A67" s="243" t="s">
        <v>1986</v>
      </c>
      <c r="D67" s="244"/>
      <c r="E67" s="245" t="s">
        <v>1987</v>
      </c>
      <c r="F67" s="245"/>
      <c r="H67" s="246" t="s">
        <v>1988</v>
      </c>
      <c r="I67" s="246"/>
      <c r="J67" s="236"/>
    </row>
    <row r="68" spans="5:9" ht="15">
      <c r="E68" s="236"/>
      <c r="F68" s="234"/>
      <c r="G68" s="234"/>
      <c r="H68" s="234"/>
      <c r="I68" s="234"/>
    </row>
    <row r="69" spans="1:9" ht="15">
      <c r="A69" s="247">
        <v>42964</v>
      </c>
      <c r="E69" s="236"/>
      <c r="F69" s="234"/>
      <c r="G69" s="234"/>
      <c r="H69" s="234"/>
      <c r="I69" s="234"/>
    </row>
    <row r="70" spans="1:9" ht="15">
      <c r="A70" s="236"/>
      <c r="B70" s="236"/>
      <c r="C70" s="236"/>
      <c r="D70" s="236"/>
      <c r="E70" s="236"/>
      <c r="F70" s="234"/>
      <c r="G70" s="234"/>
      <c r="H70" s="234"/>
      <c r="I70" s="234"/>
    </row>
  </sheetData>
  <sheetProtection/>
  <printOp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dimension ref="A1:H41"/>
  <sheetViews>
    <sheetView workbookViewId="0" topLeftCell="A25">
      <selection activeCell="H43" sqref="H43"/>
    </sheetView>
  </sheetViews>
  <sheetFormatPr defaultColWidth="9.140625" defaultRowHeight="15"/>
  <cols>
    <col min="1" max="1" width="27.8515625" style="221" customWidth="1"/>
    <col min="2" max="2" width="10.140625" style="221" customWidth="1"/>
    <col min="3" max="3" width="9.00390625" style="221" customWidth="1"/>
    <col min="4" max="4" width="12.421875" style="221" customWidth="1"/>
    <col min="5" max="6" width="9.140625" style="221" customWidth="1"/>
    <col min="7" max="7" width="9.421875" style="221" customWidth="1"/>
    <col min="8" max="16384" width="9.140625" style="221" customWidth="1"/>
  </cols>
  <sheetData>
    <row r="1" spans="1:6" ht="15">
      <c r="A1" s="223"/>
      <c r="B1" s="223"/>
      <c r="C1" s="223"/>
      <c r="D1" s="222"/>
      <c r="E1" s="222"/>
      <c r="F1" s="222"/>
    </row>
    <row r="2" spans="1:8" ht="15">
      <c r="A2" s="220" t="s">
        <v>7</v>
      </c>
      <c r="B2" s="229"/>
      <c r="C2" s="229"/>
      <c r="D2" s="229"/>
      <c r="E2" s="229"/>
      <c r="F2" s="229"/>
      <c r="G2" s="248"/>
      <c r="H2" s="248"/>
    </row>
    <row r="3" spans="1:8" ht="15">
      <c r="A3" s="248"/>
      <c r="B3" s="248"/>
      <c r="C3" s="248"/>
      <c r="D3" s="248"/>
      <c r="E3" s="248"/>
      <c r="F3" s="248"/>
      <c r="G3" s="248"/>
      <c r="H3" s="248"/>
    </row>
    <row r="4" spans="1:8" ht="15">
      <c r="A4" s="220" t="s">
        <v>1991</v>
      </c>
      <c r="B4" s="220"/>
      <c r="C4" s="220"/>
      <c r="D4" s="220"/>
      <c r="E4" s="220"/>
      <c r="F4" s="220"/>
      <c r="G4" s="248"/>
      <c r="H4" s="248"/>
    </row>
    <row r="5" spans="1:8" ht="15">
      <c r="A5" s="220" t="s">
        <v>1992</v>
      </c>
      <c r="B5" s="220"/>
      <c r="C5" s="220"/>
      <c r="D5" s="220"/>
      <c r="E5" s="220"/>
      <c r="F5" s="220"/>
      <c r="G5" s="248"/>
      <c r="H5" s="248"/>
    </row>
    <row r="6" spans="1:8" ht="15">
      <c r="A6" s="220" t="s">
        <v>7</v>
      </c>
      <c r="B6" s="229"/>
      <c r="C6" s="229"/>
      <c r="D6" s="229"/>
      <c r="E6" s="229"/>
      <c r="F6" s="220"/>
      <c r="G6" s="248"/>
      <c r="H6" s="248"/>
    </row>
    <row r="7" spans="1:8" ht="15">
      <c r="A7" s="248"/>
      <c r="B7" s="248"/>
      <c r="C7" s="248"/>
      <c r="D7" s="248"/>
      <c r="E7" s="248"/>
      <c r="F7" s="248"/>
      <c r="G7" s="248"/>
      <c r="H7" s="248"/>
    </row>
    <row r="8" spans="1:8" ht="15">
      <c r="A8" s="233" t="s">
        <v>1993</v>
      </c>
      <c r="B8" s="233"/>
      <c r="C8" s="233"/>
      <c r="D8" s="233"/>
      <c r="E8" s="233"/>
      <c r="F8" s="233"/>
      <c r="G8" s="249"/>
      <c r="H8" s="249"/>
    </row>
    <row r="9" spans="1:8" ht="15">
      <c r="A9" s="229" t="s">
        <v>1994</v>
      </c>
      <c r="B9" s="229"/>
      <c r="C9" s="229"/>
      <c r="D9" s="229"/>
      <c r="E9" s="229"/>
      <c r="F9" s="229"/>
      <c r="G9" s="248"/>
      <c r="H9" s="248"/>
    </row>
    <row r="10" spans="1:8" ht="15">
      <c r="A10" s="229" t="s">
        <v>1995</v>
      </c>
      <c r="B10" s="229"/>
      <c r="C10" s="229"/>
      <c r="D10" s="229"/>
      <c r="E10" s="229"/>
      <c r="F10" s="229"/>
      <c r="G10" s="248"/>
      <c r="H10" s="248"/>
    </row>
    <row r="11" spans="1:8" ht="15">
      <c r="A11" s="229" t="s">
        <v>1996</v>
      </c>
      <c r="B11" s="229"/>
      <c r="C11" s="229"/>
      <c r="D11" s="229"/>
      <c r="E11" s="229"/>
      <c r="F11" s="229"/>
      <c r="G11" s="248"/>
      <c r="H11" s="248"/>
    </row>
    <row r="12" spans="1:8" ht="15">
      <c r="A12" s="220"/>
      <c r="B12" s="220"/>
      <c r="C12" s="220"/>
      <c r="D12" s="220"/>
      <c r="E12" s="220"/>
      <c r="F12" s="229"/>
      <c r="G12" s="248"/>
      <c r="H12" s="248"/>
    </row>
    <row r="13" spans="1:8" ht="15">
      <c r="A13" s="229" t="s">
        <v>1997</v>
      </c>
      <c r="B13" s="229"/>
      <c r="C13" s="229"/>
      <c r="D13" s="229"/>
      <c r="E13" s="229"/>
      <c r="F13" s="229"/>
      <c r="G13" s="248"/>
      <c r="H13" s="248"/>
    </row>
    <row r="14" spans="1:8" ht="15">
      <c r="A14" s="229" t="s">
        <v>1998</v>
      </c>
      <c r="B14" s="229"/>
      <c r="C14" s="229"/>
      <c r="D14" s="229"/>
      <c r="E14" s="229"/>
      <c r="F14" s="229"/>
      <c r="G14" s="248"/>
      <c r="H14" s="248"/>
    </row>
    <row r="15" spans="1:8" ht="15">
      <c r="A15" s="229" t="s">
        <v>1999</v>
      </c>
      <c r="B15" s="229"/>
      <c r="C15" s="229"/>
      <c r="D15" s="229"/>
      <c r="E15" s="229"/>
      <c r="F15" s="229"/>
      <c r="G15" s="248"/>
      <c r="H15" s="248"/>
    </row>
    <row r="16" spans="1:8" ht="15">
      <c r="A16" s="229" t="s">
        <v>2000</v>
      </c>
      <c r="B16" s="229"/>
      <c r="C16" s="229"/>
      <c r="D16" s="229"/>
      <c r="E16" s="229"/>
      <c r="F16" s="229"/>
      <c r="G16" s="248"/>
      <c r="H16" s="248"/>
    </row>
    <row r="17" spans="1:8" ht="15">
      <c r="A17" s="229" t="s">
        <v>2001</v>
      </c>
      <c r="B17" s="248"/>
      <c r="C17" s="248"/>
      <c r="D17" s="248"/>
      <c r="E17" s="248"/>
      <c r="F17" s="248"/>
      <c r="G17" s="248"/>
      <c r="H17" s="248"/>
    </row>
    <row r="18" spans="1:8" ht="15">
      <c r="A18" s="229" t="s">
        <v>2002</v>
      </c>
      <c r="B18" s="248"/>
      <c r="C18" s="248"/>
      <c r="D18" s="248"/>
      <c r="E18" s="248"/>
      <c r="F18" s="248"/>
      <c r="G18" s="248"/>
      <c r="H18" s="248"/>
    </row>
    <row r="19" spans="1:8" ht="15">
      <c r="A19" s="229" t="s">
        <v>2003</v>
      </c>
      <c r="B19" s="248"/>
      <c r="C19" s="248"/>
      <c r="D19" s="248"/>
      <c r="E19" s="248"/>
      <c r="F19" s="248"/>
      <c r="G19" s="248"/>
      <c r="H19" s="248"/>
    </row>
    <row r="20" spans="1:8" ht="15">
      <c r="A20" s="229"/>
      <c r="B20" s="248"/>
      <c r="C20" s="248"/>
      <c r="D20" s="248"/>
      <c r="E20" s="248"/>
      <c r="F20" s="248"/>
      <c r="G20" s="248"/>
      <c r="H20" s="248"/>
    </row>
    <row r="21" spans="1:8" ht="15">
      <c r="A21" s="229" t="s">
        <v>2004</v>
      </c>
      <c r="B21" s="248"/>
      <c r="C21" s="248"/>
      <c r="D21" s="248"/>
      <c r="E21" s="248"/>
      <c r="F21" s="248"/>
      <c r="G21" s="248"/>
      <c r="H21" s="248"/>
    </row>
    <row r="22" spans="1:8" ht="15">
      <c r="A22" s="229" t="s">
        <v>2005</v>
      </c>
      <c r="B22" s="248"/>
      <c r="C22" s="248"/>
      <c r="D22" s="248"/>
      <c r="E22" s="248"/>
      <c r="F22" s="248"/>
      <c r="G22" s="248"/>
      <c r="H22" s="248"/>
    </row>
    <row r="23" spans="1:8" ht="15">
      <c r="A23" s="229" t="s">
        <v>2006</v>
      </c>
      <c r="B23" s="248"/>
      <c r="C23" s="248"/>
      <c r="D23" s="248"/>
      <c r="E23" s="248"/>
      <c r="F23" s="248"/>
      <c r="G23" s="248"/>
      <c r="H23" s="248"/>
    </row>
    <row r="24" spans="1:8" ht="15">
      <c r="A24" s="248"/>
      <c r="B24" s="248"/>
      <c r="C24" s="248"/>
      <c r="D24" s="248"/>
      <c r="E24" s="248"/>
      <c r="F24" s="248"/>
      <c r="G24" s="248"/>
      <c r="H24" s="248"/>
    </row>
    <row r="25" spans="1:8" ht="15">
      <c r="A25" s="229" t="s">
        <v>2015</v>
      </c>
      <c r="B25" s="248"/>
      <c r="C25" s="248"/>
      <c r="D25" s="248"/>
      <c r="E25" s="248"/>
      <c r="F25" s="248"/>
      <c r="G25" s="248"/>
      <c r="H25" s="248"/>
    </row>
    <row r="26" spans="1:8" ht="15">
      <c r="A26" s="229" t="s">
        <v>2007</v>
      </c>
      <c r="B26" s="248"/>
      <c r="C26" s="248"/>
      <c r="D26" s="248"/>
      <c r="E26" s="248"/>
      <c r="F26" s="248"/>
      <c r="G26" s="248"/>
      <c r="H26" s="248"/>
    </row>
    <row r="27" spans="1:8" ht="15">
      <c r="A27" s="229" t="s">
        <v>2008</v>
      </c>
      <c r="B27" s="248"/>
      <c r="C27" s="248"/>
      <c r="D27" s="248"/>
      <c r="E27" s="248"/>
      <c r="F27" s="248"/>
      <c r="G27" s="248"/>
      <c r="H27" s="248"/>
    </row>
    <row r="28" spans="1:8" ht="15">
      <c r="A28" s="229" t="s">
        <v>2009</v>
      </c>
      <c r="B28" s="248"/>
      <c r="C28" s="248"/>
      <c r="D28" s="248"/>
      <c r="E28" s="248"/>
      <c r="F28" s="248"/>
      <c r="G28" s="248"/>
      <c r="H28" s="248"/>
    </row>
    <row r="29" spans="1:8" ht="15">
      <c r="A29" s="248"/>
      <c r="B29" s="248"/>
      <c r="C29" s="248"/>
      <c r="D29" s="248"/>
      <c r="E29" s="248"/>
      <c r="F29" s="248"/>
      <c r="G29" s="248"/>
      <c r="H29" s="248"/>
    </row>
    <row r="30" spans="1:8" ht="15">
      <c r="A30" s="229" t="s">
        <v>2010</v>
      </c>
      <c r="B30" s="248"/>
      <c r="C30" s="248"/>
      <c r="D30" s="248"/>
      <c r="E30" s="248"/>
      <c r="F30" s="248"/>
      <c r="G30" s="248"/>
      <c r="H30" s="248"/>
    </row>
    <row r="31" spans="1:8" ht="15">
      <c r="A31" s="229" t="s">
        <v>2011</v>
      </c>
      <c r="B31" s="248"/>
      <c r="C31" s="248"/>
      <c r="D31" s="248"/>
      <c r="E31" s="248"/>
      <c r="F31" s="248"/>
      <c r="G31" s="248"/>
      <c r="H31" s="248"/>
    </row>
    <row r="32" spans="1:8" ht="15">
      <c r="A32" s="229" t="s">
        <v>2012</v>
      </c>
      <c r="B32" s="248"/>
      <c r="C32" s="248"/>
      <c r="D32" s="248"/>
      <c r="E32" s="248"/>
      <c r="F32" s="248"/>
      <c r="G32" s="248"/>
      <c r="H32" s="248"/>
    </row>
    <row r="33" spans="1:8" ht="15">
      <c r="A33" s="229" t="s">
        <v>2013</v>
      </c>
      <c r="B33" s="248"/>
      <c r="C33" s="248"/>
      <c r="D33" s="248"/>
      <c r="E33" s="248"/>
      <c r="F33" s="248"/>
      <c r="G33" s="248"/>
      <c r="H33" s="248"/>
    </row>
    <row r="34" spans="1:8" ht="15">
      <c r="A34" s="229"/>
      <c r="B34" s="229"/>
      <c r="C34" s="229"/>
      <c r="D34" s="229"/>
      <c r="E34" s="248"/>
      <c r="F34" s="248"/>
      <c r="G34" s="248"/>
      <c r="H34" s="248"/>
    </row>
    <row r="35" spans="1:4" ht="15">
      <c r="A35" s="227"/>
      <c r="B35" s="222"/>
      <c r="C35" s="222"/>
      <c r="D35" s="222"/>
    </row>
    <row r="37" spans="1:4" ht="15">
      <c r="A37" s="222" t="s">
        <v>1961</v>
      </c>
      <c r="B37" s="222"/>
      <c r="C37" s="222"/>
      <c r="D37" s="222"/>
    </row>
    <row r="38" spans="1:4" ht="15">
      <c r="A38" s="222" t="s">
        <v>1962</v>
      </c>
      <c r="B38" s="222"/>
      <c r="C38" s="222"/>
      <c r="D38" s="222"/>
    </row>
    <row r="39" spans="1:4" ht="15">
      <c r="A39" s="222" t="s">
        <v>1963</v>
      </c>
      <c r="B39" s="222"/>
      <c r="C39" s="222"/>
      <c r="D39" s="222"/>
    </row>
    <row r="40" spans="1:4" ht="15">
      <c r="A40" s="222" t="s">
        <v>1964</v>
      </c>
      <c r="B40" s="222"/>
      <c r="C40" s="222"/>
      <c r="D40" s="222"/>
    </row>
    <row r="41" spans="1:4" ht="15">
      <c r="A41" s="222" t="s">
        <v>2014</v>
      </c>
      <c r="B41" s="222"/>
      <c r="C41" s="222"/>
      <c r="D41" s="250">
        <v>42964</v>
      </c>
    </row>
  </sheetData>
  <sheetProtection/>
  <printOp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dimension ref="A1:K86"/>
  <sheetViews>
    <sheetView workbookViewId="0" topLeftCell="A1">
      <selection activeCell="D15" sqref="D15"/>
    </sheetView>
  </sheetViews>
  <sheetFormatPr defaultColWidth="8.7109375" defaultRowHeight="15"/>
  <cols>
    <col min="1" max="1" width="3.8515625" style="139" customWidth="1"/>
    <col min="2" max="2" width="36.28125" style="6" customWidth="1"/>
    <col min="3" max="6" width="11.7109375" style="6" customWidth="1"/>
    <col min="7" max="7" width="4.28125" style="6" customWidth="1"/>
    <col min="8" max="8" width="6.28125" style="6" customWidth="1"/>
    <col min="9" max="9" width="10.421875" style="6" customWidth="1"/>
    <col min="10" max="10" width="13.421875" style="6" customWidth="1"/>
    <col min="11" max="11" width="11.421875" style="6" customWidth="1"/>
    <col min="12" max="16384" width="8.7109375" style="6" customWidth="1"/>
  </cols>
  <sheetData>
    <row r="1" spans="2:11" ht="33.75" customHeight="1">
      <c r="B1" s="426" t="s">
        <v>7</v>
      </c>
      <c r="C1" s="427"/>
      <c r="D1" s="427"/>
      <c r="E1" s="427"/>
      <c r="F1" s="427"/>
      <c r="G1" s="427"/>
      <c r="H1" s="427"/>
      <c r="I1" s="427"/>
      <c r="J1" s="427"/>
      <c r="K1" s="428"/>
    </row>
    <row r="2" spans="2:11" ht="13.5">
      <c r="B2" s="429" t="s">
        <v>8</v>
      </c>
      <c r="C2" s="430"/>
      <c r="D2" s="430"/>
      <c r="E2" s="430"/>
      <c r="F2" s="430"/>
      <c r="G2" s="430"/>
      <c r="H2" s="430"/>
      <c r="I2" s="430"/>
      <c r="J2" s="430"/>
      <c r="K2" s="431"/>
    </row>
    <row r="3" spans="2:11" ht="13.5">
      <c r="B3" s="429" t="s">
        <v>1894</v>
      </c>
      <c r="C3" s="430"/>
      <c r="D3" s="430"/>
      <c r="E3" s="430"/>
      <c r="F3" s="430"/>
      <c r="G3" s="430"/>
      <c r="H3" s="430"/>
      <c r="I3" s="430"/>
      <c r="J3" s="430"/>
      <c r="K3" s="431"/>
    </row>
    <row r="4" spans="2:11" ht="13.5">
      <c r="B4" s="429" t="s">
        <v>1889</v>
      </c>
      <c r="C4" s="430"/>
      <c r="D4" s="430"/>
      <c r="E4" s="430"/>
      <c r="F4" s="430"/>
      <c r="G4" s="430"/>
      <c r="H4" s="430"/>
      <c r="I4" s="430"/>
      <c r="J4" s="430"/>
      <c r="K4" s="431"/>
    </row>
    <row r="5" spans="1:11" ht="13.5">
      <c r="A5" s="164"/>
      <c r="B5" s="176"/>
      <c r="C5" s="405"/>
      <c r="D5" s="405"/>
      <c r="E5" s="405"/>
      <c r="F5" s="405"/>
      <c r="G5" s="405"/>
      <c r="H5" s="406"/>
      <c r="I5" s="405"/>
      <c r="J5" s="405"/>
      <c r="K5" s="405"/>
    </row>
    <row r="6" spans="3:11" ht="27.75" customHeight="1" thickBot="1">
      <c r="C6" s="423" t="s">
        <v>1888</v>
      </c>
      <c r="D6" s="424"/>
      <c r="E6" s="424"/>
      <c r="F6" s="425"/>
      <c r="G6" s="138"/>
      <c r="H6" s="422" t="s">
        <v>1871</v>
      </c>
      <c r="I6" s="422"/>
      <c r="J6" s="422"/>
      <c r="K6" s="422"/>
    </row>
    <row r="7" spans="2:11" ht="19.5" customHeight="1">
      <c r="B7" s="160" t="s">
        <v>13</v>
      </c>
      <c r="C7" s="154" t="s">
        <v>9</v>
      </c>
      <c r="D7" s="143" t="s">
        <v>10</v>
      </c>
      <c r="E7" s="143" t="s">
        <v>11</v>
      </c>
      <c r="F7" s="155" t="s">
        <v>12</v>
      </c>
      <c r="G7" s="147"/>
      <c r="H7" s="144" t="s">
        <v>9</v>
      </c>
      <c r="I7" s="144" t="s">
        <v>10</v>
      </c>
      <c r="J7" s="144" t="s">
        <v>11</v>
      </c>
      <c r="K7" s="144" t="s">
        <v>12</v>
      </c>
    </row>
    <row r="8" spans="1:11" ht="13.5">
      <c r="A8" s="156">
        <v>1</v>
      </c>
      <c r="B8" s="146" t="s">
        <v>2171</v>
      </c>
      <c r="C8" s="204"/>
      <c r="D8" s="204">
        <f>'Trial Balance 2016'!N3</f>
        <v>1000</v>
      </c>
      <c r="E8" s="204">
        <f>'Trial Balance 2016'!O3</f>
        <v>-350</v>
      </c>
      <c r="F8" s="204">
        <f>D8+E8</f>
        <v>650</v>
      </c>
      <c r="G8" s="153"/>
      <c r="H8" s="135"/>
      <c r="I8" s="217">
        <v>970</v>
      </c>
      <c r="J8" s="217">
        <v>-612.3</v>
      </c>
      <c r="K8" s="217">
        <f>I8+J8</f>
        <v>357.70000000000005</v>
      </c>
    </row>
    <row r="9" spans="1:11" ht="13.5">
      <c r="A9" s="156">
        <f>A8+1</f>
        <v>2</v>
      </c>
      <c r="B9" s="146" t="s">
        <v>127</v>
      </c>
      <c r="C9" s="204"/>
      <c r="D9" s="204">
        <f>'Trial Balance 2016'!N6</f>
        <v>1503</v>
      </c>
      <c r="E9" s="204">
        <f>'Trial Balance 2016'!O6</f>
        <v>-1175.4</v>
      </c>
      <c r="F9" s="204">
        <f aca="true" t="shared" si="0" ref="F9:F34">D9+E9</f>
        <v>327.5999999999999</v>
      </c>
      <c r="G9" s="153"/>
      <c r="H9" s="135"/>
      <c r="I9" s="217">
        <v>1435</v>
      </c>
      <c r="J9" s="217">
        <v>-1005.74</v>
      </c>
      <c r="K9" s="217">
        <f aca="true" t="shared" si="1" ref="K9:K34">I9+J9</f>
        <v>429.26</v>
      </c>
    </row>
    <row r="10" spans="1:11" ht="13.5">
      <c r="A10" s="156">
        <f aca="true" t="shared" si="2" ref="A10:A34">A9+1</f>
        <v>3</v>
      </c>
      <c r="B10" s="146" t="s">
        <v>14</v>
      </c>
      <c r="C10" s="204"/>
      <c r="D10" s="204">
        <v>0</v>
      </c>
      <c r="E10" s="204">
        <v>0</v>
      </c>
      <c r="F10" s="204">
        <f t="shared" si="0"/>
        <v>0</v>
      </c>
      <c r="G10" s="153"/>
      <c r="H10" s="135"/>
      <c r="I10" s="217">
        <v>0</v>
      </c>
      <c r="J10" s="217">
        <v>-99</v>
      </c>
      <c r="K10" s="217">
        <f t="shared" si="1"/>
        <v>-99</v>
      </c>
    </row>
    <row r="11" spans="1:11" ht="13.5">
      <c r="A11" s="156">
        <f t="shared" si="2"/>
        <v>4</v>
      </c>
      <c r="B11" s="146" t="s">
        <v>1120</v>
      </c>
      <c r="C11" s="204"/>
      <c r="D11" s="204">
        <f>'Trial Balance 2016'!N8</f>
        <v>305</v>
      </c>
      <c r="E11" s="204">
        <f>'Trial Balance 2016'!O8</f>
        <v>-430.99</v>
      </c>
      <c r="F11" s="204">
        <f t="shared" si="0"/>
        <v>-125.99000000000001</v>
      </c>
      <c r="G11" s="153"/>
      <c r="H11" s="135"/>
      <c r="I11" s="217">
        <v>0</v>
      </c>
      <c r="J11" s="217">
        <v>0</v>
      </c>
      <c r="K11" s="217">
        <f t="shared" si="1"/>
        <v>0</v>
      </c>
    </row>
    <row r="12" spans="1:11" ht="13.5">
      <c r="A12" s="156">
        <f t="shared" si="2"/>
        <v>5</v>
      </c>
      <c r="B12" s="146" t="s">
        <v>3</v>
      </c>
      <c r="C12" s="204"/>
      <c r="D12" s="204">
        <f>'Trial Balance 2016'!N12</f>
        <v>1290</v>
      </c>
      <c r="E12" s="204">
        <f>'Trial Balance 2016'!O12</f>
        <v>-598.74</v>
      </c>
      <c r="F12" s="204">
        <f t="shared" si="0"/>
        <v>691.26</v>
      </c>
      <c r="G12" s="153"/>
      <c r="H12" s="135"/>
      <c r="I12" s="217">
        <v>0</v>
      </c>
      <c r="J12" s="217">
        <v>0</v>
      </c>
      <c r="K12" s="217">
        <f t="shared" si="1"/>
        <v>0</v>
      </c>
    </row>
    <row r="13" spans="1:11" ht="13.5">
      <c r="A13" s="156">
        <f t="shared" si="2"/>
        <v>6</v>
      </c>
      <c r="B13" s="146" t="s">
        <v>1890</v>
      </c>
      <c r="C13" s="204"/>
      <c r="D13" s="204">
        <f>'Trial Balance 2016'!N13</f>
        <v>296</v>
      </c>
      <c r="E13" s="204">
        <f>'Trial Balance 2016'!O13</f>
        <v>-156</v>
      </c>
      <c r="F13" s="204">
        <f t="shared" si="0"/>
        <v>140</v>
      </c>
      <c r="G13" s="153"/>
      <c r="H13" s="135"/>
      <c r="I13" s="217">
        <v>0</v>
      </c>
      <c r="J13" s="217">
        <v>0</v>
      </c>
      <c r="K13" s="217">
        <f t="shared" si="1"/>
        <v>0</v>
      </c>
    </row>
    <row r="14" spans="1:11" ht="13.5">
      <c r="A14" s="156">
        <f t="shared" si="2"/>
        <v>7</v>
      </c>
      <c r="B14" s="146" t="s">
        <v>1910</v>
      </c>
      <c r="C14" s="204"/>
      <c r="D14" s="204">
        <f>'Trial Balance 2016'!N9</f>
        <v>2953</v>
      </c>
      <c r="E14" s="204">
        <f>'Trial Balance 2016'!O9</f>
        <v>-1833</v>
      </c>
      <c r="F14" s="204">
        <f t="shared" si="0"/>
        <v>1120</v>
      </c>
      <c r="G14" s="153"/>
      <c r="H14" s="135"/>
      <c r="I14" s="217">
        <v>0</v>
      </c>
      <c r="J14" s="217">
        <v>0</v>
      </c>
      <c r="K14" s="217">
        <f t="shared" si="1"/>
        <v>0</v>
      </c>
    </row>
    <row r="15" spans="1:11" ht="13.5">
      <c r="A15" s="156">
        <f t="shared" si="2"/>
        <v>8</v>
      </c>
      <c r="B15" s="146" t="s">
        <v>1910</v>
      </c>
      <c r="C15" s="204"/>
      <c r="D15" s="204">
        <f>'Trial Balance 2016'!N10</f>
        <v>9</v>
      </c>
      <c r="E15" s="204">
        <v>0</v>
      </c>
      <c r="F15" s="204">
        <f t="shared" si="0"/>
        <v>9</v>
      </c>
      <c r="G15" s="153"/>
      <c r="H15" s="135"/>
      <c r="I15" s="217">
        <v>0</v>
      </c>
      <c r="J15" s="217">
        <v>0</v>
      </c>
      <c r="K15" s="217">
        <f t="shared" si="1"/>
        <v>0</v>
      </c>
    </row>
    <row r="16" spans="1:11" ht="13.5">
      <c r="A16" s="156">
        <f t="shared" si="2"/>
        <v>9</v>
      </c>
      <c r="B16" s="146" t="s">
        <v>1911</v>
      </c>
      <c r="C16" s="204"/>
      <c r="D16" s="204">
        <f>'Trial Balance 2016'!N11</f>
        <v>0</v>
      </c>
      <c r="E16" s="204">
        <v>0</v>
      </c>
      <c r="F16" s="204">
        <f t="shared" si="0"/>
        <v>0</v>
      </c>
      <c r="G16" s="153"/>
      <c r="H16" s="135"/>
      <c r="I16" s="217">
        <v>0</v>
      </c>
      <c r="J16" s="217">
        <v>0</v>
      </c>
      <c r="K16" s="217">
        <f t="shared" si="1"/>
        <v>0</v>
      </c>
    </row>
    <row r="17" spans="1:11" ht="13.5">
      <c r="A17" s="156">
        <f t="shared" si="2"/>
        <v>10</v>
      </c>
      <c r="B17" s="146" t="s">
        <v>150</v>
      </c>
      <c r="C17" s="204"/>
      <c r="D17" s="204">
        <f>'Trial Balance 2016'!N15</f>
        <v>0</v>
      </c>
      <c r="E17" s="204">
        <v>0</v>
      </c>
      <c r="F17" s="204">
        <f t="shared" si="0"/>
        <v>0</v>
      </c>
      <c r="G17" s="153"/>
      <c r="H17" s="135"/>
      <c r="I17" s="217">
        <v>715</v>
      </c>
      <c r="J17" s="217">
        <v>-600</v>
      </c>
      <c r="K17" s="217">
        <f t="shared" si="1"/>
        <v>115</v>
      </c>
    </row>
    <row r="18" spans="1:11" ht="13.5">
      <c r="A18" s="156">
        <f t="shared" si="2"/>
        <v>11</v>
      </c>
      <c r="B18" s="146" t="s">
        <v>1684</v>
      </c>
      <c r="C18" s="204"/>
      <c r="D18" s="204">
        <f>'Trial Balance 2016'!N14</f>
        <v>3250</v>
      </c>
      <c r="E18" s="204">
        <f>'Trial Balance 2016'!O14</f>
        <v>-1110</v>
      </c>
      <c r="F18" s="204">
        <f t="shared" si="0"/>
        <v>2140</v>
      </c>
      <c r="G18" s="153"/>
      <c r="H18" s="135"/>
      <c r="I18" s="217">
        <v>0</v>
      </c>
      <c r="J18" s="217">
        <v>0</v>
      </c>
      <c r="K18" s="217">
        <f t="shared" si="1"/>
        <v>0</v>
      </c>
    </row>
    <row r="19" spans="1:11" ht="13.5">
      <c r="A19" s="156">
        <f t="shared" si="2"/>
        <v>12</v>
      </c>
      <c r="B19" s="146" t="s">
        <v>1874</v>
      </c>
      <c r="C19" s="204"/>
      <c r="D19" s="204">
        <f>'Trial Balance 2016'!N18</f>
        <v>0</v>
      </c>
      <c r="E19" s="204">
        <v>0</v>
      </c>
      <c r="F19" s="204">
        <f t="shared" si="0"/>
        <v>0</v>
      </c>
      <c r="G19" s="153"/>
      <c r="H19" s="135"/>
      <c r="I19" s="217">
        <v>0</v>
      </c>
      <c r="J19" s="217">
        <v>-300</v>
      </c>
      <c r="K19" s="217">
        <f t="shared" si="1"/>
        <v>-300</v>
      </c>
    </row>
    <row r="20" spans="1:11" ht="13.5">
      <c r="A20" s="156">
        <f t="shared" si="2"/>
        <v>13</v>
      </c>
      <c r="B20" s="146" t="s">
        <v>4</v>
      </c>
      <c r="C20" s="204"/>
      <c r="D20" s="204">
        <f>'Trial Balance 2016'!N19</f>
        <v>615</v>
      </c>
      <c r="E20" s="204">
        <f>'Trial Balance 2016'!O19</f>
        <v>-3807.98</v>
      </c>
      <c r="F20" s="204">
        <f t="shared" si="0"/>
        <v>-3192.98</v>
      </c>
      <c r="G20" s="153"/>
      <c r="H20" s="135">
        <v>3</v>
      </c>
      <c r="I20" s="217">
        <v>10206.64</v>
      </c>
      <c r="J20" s="217">
        <v>-10297.2</v>
      </c>
      <c r="K20" s="217">
        <f t="shared" si="1"/>
        <v>-90.56000000000131</v>
      </c>
    </row>
    <row r="21" spans="1:11" ht="13.5">
      <c r="A21" s="156">
        <f t="shared" si="2"/>
        <v>14</v>
      </c>
      <c r="B21" s="146" t="s">
        <v>21</v>
      </c>
      <c r="C21" s="204"/>
      <c r="D21" s="204">
        <v>0</v>
      </c>
      <c r="E21" s="204">
        <v>0</v>
      </c>
      <c r="F21" s="204">
        <f t="shared" si="0"/>
        <v>0</v>
      </c>
      <c r="G21" s="153"/>
      <c r="H21" s="135"/>
      <c r="I21" s="217">
        <v>0</v>
      </c>
      <c r="J21" s="217">
        <v>-386.78</v>
      </c>
      <c r="K21" s="217">
        <f t="shared" si="1"/>
        <v>-386.78</v>
      </c>
    </row>
    <row r="22" spans="1:11" ht="13.5">
      <c r="A22" s="156">
        <f t="shared" si="2"/>
        <v>15</v>
      </c>
      <c r="B22" s="146" t="s">
        <v>967</v>
      </c>
      <c r="C22" s="204"/>
      <c r="D22" s="204">
        <f>'Trial Balance 2016'!N20</f>
        <v>0</v>
      </c>
      <c r="E22" s="204">
        <v>0</v>
      </c>
      <c r="F22" s="204">
        <f t="shared" si="0"/>
        <v>0</v>
      </c>
      <c r="G22" s="153"/>
      <c r="H22" s="135"/>
      <c r="I22" s="217">
        <v>0</v>
      </c>
      <c r="J22" s="217">
        <v>-125</v>
      </c>
      <c r="K22" s="217">
        <f t="shared" si="1"/>
        <v>-125</v>
      </c>
    </row>
    <row r="23" spans="1:11" ht="13.5">
      <c r="A23" s="156">
        <f t="shared" si="2"/>
        <v>16</v>
      </c>
      <c r="B23" s="146" t="s">
        <v>143</v>
      </c>
      <c r="C23" s="204"/>
      <c r="D23" s="204">
        <f>'Trial Balance 2016'!N21</f>
        <v>1615.55</v>
      </c>
      <c r="E23" s="204">
        <v>0</v>
      </c>
      <c r="F23" s="204">
        <f t="shared" si="0"/>
        <v>1615.55</v>
      </c>
      <c r="G23" s="153"/>
      <c r="H23" s="135"/>
      <c r="I23" s="217">
        <v>1847.79</v>
      </c>
      <c r="J23" s="217">
        <v>-1550</v>
      </c>
      <c r="K23" s="217">
        <f t="shared" si="1"/>
        <v>297.78999999999996</v>
      </c>
    </row>
    <row r="24" spans="1:11" ht="13.5">
      <c r="A24" s="156">
        <f t="shared" si="2"/>
        <v>17</v>
      </c>
      <c r="B24" s="146" t="s">
        <v>125</v>
      </c>
      <c r="C24" s="204"/>
      <c r="D24" s="204">
        <f>'Trial Balance 2016'!N26</f>
        <v>614</v>
      </c>
      <c r="E24" s="204">
        <f>'Trial Balance 2016'!O26</f>
        <v>-457.9</v>
      </c>
      <c r="F24" s="204">
        <f t="shared" si="0"/>
        <v>156.10000000000002</v>
      </c>
      <c r="G24" s="153"/>
      <c r="H24" s="135"/>
      <c r="I24" s="217">
        <v>578</v>
      </c>
      <c r="J24" s="217">
        <v>-340</v>
      </c>
      <c r="K24" s="217">
        <f t="shared" si="1"/>
        <v>238</v>
      </c>
    </row>
    <row r="25" spans="1:11" ht="13.5">
      <c r="A25" s="156">
        <f t="shared" si="2"/>
        <v>18</v>
      </c>
      <c r="B25" s="146" t="s">
        <v>122</v>
      </c>
      <c r="C25" s="204"/>
      <c r="D25" s="204">
        <f>'Trial Balance 2016'!N27</f>
        <v>0</v>
      </c>
      <c r="E25" s="204">
        <f>'Trial Balance 2016'!O27</f>
        <v>-76.82</v>
      </c>
      <c r="F25" s="204">
        <f t="shared" si="0"/>
        <v>-76.82</v>
      </c>
      <c r="G25" s="153"/>
      <c r="H25" s="135"/>
      <c r="I25" s="217">
        <v>0</v>
      </c>
      <c r="J25" s="217">
        <v>-240</v>
      </c>
      <c r="K25" s="217">
        <f t="shared" si="1"/>
        <v>-240</v>
      </c>
    </row>
    <row r="26" spans="1:11" ht="13.5">
      <c r="A26" s="156">
        <f t="shared" si="2"/>
        <v>19</v>
      </c>
      <c r="B26" s="146" t="s">
        <v>833</v>
      </c>
      <c r="C26" s="204"/>
      <c r="D26" s="204">
        <f>'Trial Balance 2016'!N28</f>
        <v>1718.55</v>
      </c>
      <c r="E26" s="204">
        <f>'Trial Balance 2016'!O28</f>
        <v>-1650</v>
      </c>
      <c r="F26" s="204">
        <f t="shared" si="0"/>
        <v>68.54999999999995</v>
      </c>
      <c r="G26" s="153"/>
      <c r="H26" s="135"/>
      <c r="I26" s="217">
        <v>847.28</v>
      </c>
      <c r="J26" s="217">
        <v>-1000</v>
      </c>
      <c r="K26" s="217">
        <f t="shared" si="1"/>
        <v>-152.72000000000003</v>
      </c>
    </row>
    <row r="27" spans="1:11" ht="13.5">
      <c r="A27" s="156">
        <f t="shared" si="2"/>
        <v>20</v>
      </c>
      <c r="B27" s="146" t="s">
        <v>30</v>
      </c>
      <c r="C27" s="204"/>
      <c r="D27" s="204">
        <f>'Trial Balance 2016'!N33</f>
        <v>24591</v>
      </c>
      <c r="E27" s="204">
        <f>'Trial Balance 2016'!O33</f>
        <v>-28111.15</v>
      </c>
      <c r="F27" s="204">
        <f t="shared" si="0"/>
        <v>-3520.1500000000015</v>
      </c>
      <c r="G27" s="153"/>
      <c r="H27" s="135"/>
      <c r="I27" s="217">
        <v>29613.120000000003</v>
      </c>
      <c r="J27" s="217">
        <v>-28652.28</v>
      </c>
      <c r="K27" s="217">
        <f t="shared" si="1"/>
        <v>960.8400000000038</v>
      </c>
    </row>
    <row r="28" spans="1:11" ht="13.5">
      <c r="A28" s="156">
        <f t="shared" si="2"/>
        <v>21</v>
      </c>
      <c r="B28" s="146" t="s">
        <v>30</v>
      </c>
      <c r="C28" s="204"/>
      <c r="D28" s="204">
        <f>'Trial Balance 2016'!N34</f>
        <v>-550</v>
      </c>
      <c r="E28" s="204">
        <f>'Trial Balance 2016'!O34</f>
        <v>-3797.21</v>
      </c>
      <c r="F28" s="204">
        <f t="shared" si="0"/>
        <v>-4347.21</v>
      </c>
      <c r="G28" s="153"/>
      <c r="H28" s="135"/>
      <c r="I28" s="217">
        <v>0</v>
      </c>
      <c r="J28" s="217">
        <v>0</v>
      </c>
      <c r="K28" s="217">
        <f t="shared" si="1"/>
        <v>0</v>
      </c>
    </row>
    <row r="29" spans="1:11" ht="13.5">
      <c r="A29" s="156">
        <f t="shared" si="2"/>
        <v>22</v>
      </c>
      <c r="B29" s="146" t="s">
        <v>1873</v>
      </c>
      <c r="C29" s="204"/>
      <c r="D29" s="204">
        <v>0</v>
      </c>
      <c r="E29" s="204">
        <v>0</v>
      </c>
      <c r="F29" s="204">
        <f t="shared" si="0"/>
        <v>0</v>
      </c>
      <c r="G29" s="153"/>
      <c r="H29" s="135"/>
      <c r="I29" s="217">
        <v>75</v>
      </c>
      <c r="J29" s="217">
        <v>0</v>
      </c>
      <c r="K29" s="217">
        <f t="shared" si="1"/>
        <v>75</v>
      </c>
    </row>
    <row r="30" spans="1:11" ht="13.5">
      <c r="A30" s="156">
        <f t="shared" si="2"/>
        <v>23</v>
      </c>
      <c r="B30" s="146" t="s">
        <v>64</v>
      </c>
      <c r="C30" s="204"/>
      <c r="D30" s="204">
        <f>'Trial Balance 2016'!N35</f>
        <v>1250</v>
      </c>
      <c r="E30" s="204">
        <v>0</v>
      </c>
      <c r="F30" s="204">
        <f t="shared" si="0"/>
        <v>1250</v>
      </c>
      <c r="G30" s="153"/>
      <c r="H30" s="135"/>
      <c r="I30" s="217">
        <v>3585</v>
      </c>
      <c r="J30" s="217">
        <v>-2615</v>
      </c>
      <c r="K30" s="217">
        <f t="shared" si="1"/>
        <v>970</v>
      </c>
    </row>
    <row r="31" spans="1:11" ht="13.5">
      <c r="A31" s="156">
        <f t="shared" si="2"/>
        <v>24</v>
      </c>
      <c r="B31" s="146" t="s">
        <v>831</v>
      </c>
      <c r="C31" s="204"/>
      <c r="D31" s="204">
        <f>'Trial Balance 2016'!N36</f>
        <v>11300.65</v>
      </c>
      <c r="E31" s="204">
        <f>'Trial Balance 2016'!O36</f>
        <v>-10656.599999999999</v>
      </c>
      <c r="F31" s="204">
        <f t="shared" si="0"/>
        <v>644.0500000000011</v>
      </c>
      <c r="G31" s="153"/>
      <c r="H31" s="135"/>
      <c r="I31" s="217">
        <v>11023.5</v>
      </c>
      <c r="J31" s="217">
        <v>-10247.8</v>
      </c>
      <c r="K31" s="217">
        <f t="shared" si="1"/>
        <v>775.7000000000007</v>
      </c>
    </row>
    <row r="32" spans="1:11" ht="13.5">
      <c r="A32" s="156">
        <f t="shared" si="2"/>
        <v>25</v>
      </c>
      <c r="B32" s="146" t="s">
        <v>126</v>
      </c>
      <c r="C32" s="204"/>
      <c r="D32" s="204">
        <f>'Trial Balance 2016'!N37</f>
        <v>1759.5</v>
      </c>
      <c r="E32" s="204">
        <f>'Trial Balance 2016'!O37</f>
        <v>-1558.88</v>
      </c>
      <c r="F32" s="204">
        <f t="shared" si="0"/>
        <v>200.6199999999999</v>
      </c>
      <c r="G32" s="153"/>
      <c r="H32" s="135"/>
      <c r="I32" s="217">
        <v>2397</v>
      </c>
      <c r="J32" s="217">
        <v>-1921.78</v>
      </c>
      <c r="K32" s="217">
        <f t="shared" si="1"/>
        <v>475.22</v>
      </c>
    </row>
    <row r="33" spans="1:11" ht="13.5">
      <c r="A33" s="156">
        <f t="shared" si="2"/>
        <v>26</v>
      </c>
      <c r="B33" s="146" t="s">
        <v>1872</v>
      </c>
      <c r="C33" s="204"/>
      <c r="D33" s="204">
        <v>0</v>
      </c>
      <c r="E33" s="204">
        <v>0</v>
      </c>
      <c r="F33" s="204">
        <f t="shared" si="0"/>
        <v>0</v>
      </c>
      <c r="G33" s="153"/>
      <c r="H33" s="135"/>
      <c r="I33" s="217">
        <v>380</v>
      </c>
      <c r="J33" s="217">
        <v>-276.92</v>
      </c>
      <c r="K33" s="217">
        <f t="shared" si="1"/>
        <v>103.07999999999998</v>
      </c>
    </row>
    <row r="34" spans="1:11" ht="13.5">
      <c r="A34" s="156">
        <f t="shared" si="2"/>
        <v>27</v>
      </c>
      <c r="B34" s="146" t="s">
        <v>1061</v>
      </c>
      <c r="C34" s="204"/>
      <c r="D34" s="204">
        <v>0</v>
      </c>
      <c r="E34" s="204">
        <f>'Trial Balance 2016'!O41</f>
        <v>-100</v>
      </c>
      <c r="F34" s="204">
        <f t="shared" si="0"/>
        <v>-100</v>
      </c>
      <c r="G34" s="153"/>
      <c r="H34" s="135"/>
      <c r="I34" s="217">
        <v>0</v>
      </c>
      <c r="J34" s="217">
        <v>0</v>
      </c>
      <c r="K34" s="217">
        <f t="shared" si="1"/>
        <v>0</v>
      </c>
    </row>
    <row r="35" spans="3:11" ht="13.5">
      <c r="C35" s="206"/>
      <c r="D35" s="206"/>
      <c r="E35" s="206"/>
      <c r="F35" s="206"/>
      <c r="G35" s="153"/>
      <c r="I35" s="206"/>
      <c r="J35" s="206"/>
      <c r="K35" s="206"/>
    </row>
    <row r="36" spans="2:11" ht="13.5">
      <c r="B36" s="159" t="s">
        <v>15</v>
      </c>
      <c r="C36" s="207"/>
      <c r="D36" s="207"/>
      <c r="E36" s="207"/>
      <c r="F36" s="207"/>
      <c r="G36" s="147"/>
      <c r="I36" s="206"/>
      <c r="J36" s="206"/>
      <c r="K36" s="206"/>
    </row>
    <row r="37" spans="1:11" ht="13.5">
      <c r="A37" s="156">
        <f>A34+1</f>
        <v>28</v>
      </c>
      <c r="B37" s="146" t="s">
        <v>1</v>
      </c>
      <c r="C37" s="204"/>
      <c r="D37" s="204">
        <f>'Trial Balance 2016'!N24</f>
        <v>-3000</v>
      </c>
      <c r="E37" s="204">
        <v>0</v>
      </c>
      <c r="F37" s="204">
        <f>D37+E37</f>
        <v>-3000</v>
      </c>
      <c r="G37" s="153"/>
      <c r="H37" s="135"/>
      <c r="I37" s="217">
        <v>4541</v>
      </c>
      <c r="J37" s="217">
        <v>0</v>
      </c>
      <c r="K37" s="217">
        <f>I37-J37</f>
        <v>4541</v>
      </c>
    </row>
    <row r="38" spans="1:11" ht="13.5">
      <c r="A38" s="156">
        <f>A37+1</f>
        <v>29</v>
      </c>
      <c r="B38" s="146" t="s">
        <v>1891</v>
      </c>
      <c r="C38" s="204"/>
      <c r="D38" s="204">
        <f>'Trial Balance 2016'!N30</f>
        <v>4437</v>
      </c>
      <c r="E38" s="204">
        <v>0</v>
      </c>
      <c r="F38" s="204">
        <f>D38+E38</f>
        <v>4437</v>
      </c>
      <c r="G38" s="153"/>
      <c r="H38" s="135"/>
      <c r="I38" s="217">
        <v>8519</v>
      </c>
      <c r="J38" s="217">
        <v>320</v>
      </c>
      <c r="K38" s="217">
        <v>8839</v>
      </c>
    </row>
    <row r="39" spans="1:11" ht="13.5">
      <c r="A39" s="156">
        <f>A38+1</f>
        <v>30</v>
      </c>
      <c r="B39" s="146" t="s">
        <v>26</v>
      </c>
      <c r="C39" s="204"/>
      <c r="D39" s="204">
        <f>'Trial Balance 2016'!N32</f>
        <v>4115</v>
      </c>
      <c r="E39" s="204">
        <f>'Trial Balance 2016'!O32</f>
        <v>-989.63</v>
      </c>
      <c r="F39" s="204">
        <f>D39+E39</f>
        <v>3125.37</v>
      </c>
      <c r="G39" s="153"/>
      <c r="H39" s="158"/>
      <c r="I39" s="217"/>
      <c r="J39" s="217">
        <v>0</v>
      </c>
      <c r="K39" s="217">
        <f>I39-J39</f>
        <v>0</v>
      </c>
    </row>
    <row r="40" spans="1:11" ht="13.5">
      <c r="A40" s="156">
        <f>A39+1</f>
        <v>31</v>
      </c>
      <c r="B40" s="146" t="s">
        <v>1912</v>
      </c>
      <c r="C40" s="204"/>
      <c r="D40" s="204">
        <f>'Trial Balance 2016'!N17</f>
        <v>180</v>
      </c>
      <c r="E40" s="204">
        <v>0</v>
      </c>
      <c r="F40" s="204">
        <f>D40+E40</f>
        <v>180</v>
      </c>
      <c r="G40" s="145"/>
      <c r="H40" s="135"/>
      <c r="I40" s="217">
        <v>0</v>
      </c>
      <c r="J40" s="217">
        <v>0</v>
      </c>
      <c r="K40" s="217">
        <f>I40-J40</f>
        <v>0</v>
      </c>
    </row>
    <row r="41" spans="1:11" ht="13.5">
      <c r="A41" s="156">
        <f>A40+1</f>
        <v>32</v>
      </c>
      <c r="B41" s="146" t="s">
        <v>1875</v>
      </c>
      <c r="C41" s="204"/>
      <c r="D41" s="204">
        <v>0</v>
      </c>
      <c r="E41" s="204">
        <v>0</v>
      </c>
      <c r="F41" s="204">
        <f>D41+E41</f>
        <v>0</v>
      </c>
      <c r="G41" s="145"/>
      <c r="H41" s="135"/>
      <c r="I41" s="217">
        <v>0</v>
      </c>
      <c r="J41" s="217">
        <v>0</v>
      </c>
      <c r="K41" s="217">
        <f>I41-J41</f>
        <v>0</v>
      </c>
    </row>
    <row r="42" spans="2:11" ht="13.5">
      <c r="B42" s="145"/>
      <c r="C42" s="208"/>
      <c r="D42" s="208"/>
      <c r="E42" s="208"/>
      <c r="F42" s="208"/>
      <c r="G42" s="145"/>
      <c r="I42" s="206"/>
      <c r="J42" s="206"/>
      <c r="K42" s="206"/>
    </row>
    <row r="43" spans="2:11" ht="13.5">
      <c r="B43" s="161" t="s">
        <v>11</v>
      </c>
      <c r="C43" s="207"/>
      <c r="D43" s="207"/>
      <c r="E43" s="207"/>
      <c r="F43" s="207"/>
      <c r="G43" s="147"/>
      <c r="I43" s="206"/>
      <c r="J43" s="206"/>
      <c r="K43" s="206"/>
    </row>
    <row r="44" spans="1:11" ht="13.5">
      <c r="A44" s="156">
        <f>A41+1</f>
        <v>33</v>
      </c>
      <c r="B44" s="146" t="s">
        <v>1876</v>
      </c>
      <c r="C44" s="204"/>
      <c r="D44" s="204">
        <v>0</v>
      </c>
      <c r="E44" s="204">
        <v>-444</v>
      </c>
      <c r="F44" s="204">
        <f>D44+E44</f>
        <v>-444</v>
      </c>
      <c r="G44" s="145"/>
      <c r="H44" s="135"/>
      <c r="I44" s="217">
        <v>0</v>
      </c>
      <c r="J44" s="217">
        <v>-444</v>
      </c>
      <c r="K44" s="217">
        <f>I44+J44</f>
        <v>-444</v>
      </c>
    </row>
    <row r="45" spans="1:11" ht="13.5">
      <c r="A45" s="156">
        <f>A44+1</f>
        <v>34</v>
      </c>
      <c r="B45" s="146" t="s">
        <v>1815</v>
      </c>
      <c r="C45" s="204"/>
      <c r="D45" s="204">
        <v>0</v>
      </c>
      <c r="E45" s="204">
        <f>'Trial Balance 2016'!O5</f>
        <v>-533.69</v>
      </c>
      <c r="F45" s="204">
        <f aca="true" t="shared" si="3" ref="F45:F54">D45+E45</f>
        <v>-533.69</v>
      </c>
      <c r="G45" s="145"/>
      <c r="H45" s="135"/>
      <c r="I45" s="217">
        <v>0</v>
      </c>
      <c r="J45" s="217">
        <v>-768.02</v>
      </c>
      <c r="K45" s="217">
        <f aca="true" t="shared" si="4" ref="K45:K55">I45+J45</f>
        <v>-768.02</v>
      </c>
    </row>
    <row r="46" spans="1:11" ht="13.5">
      <c r="A46" s="156">
        <f aca="true" t="shared" si="5" ref="A46:A55">A45+1</f>
        <v>35</v>
      </c>
      <c r="B46" s="146" t="s">
        <v>1877</v>
      </c>
      <c r="C46" s="204"/>
      <c r="D46" s="204">
        <v>0</v>
      </c>
      <c r="E46" s="204">
        <v>0</v>
      </c>
      <c r="F46" s="204">
        <f t="shared" si="3"/>
        <v>0</v>
      </c>
      <c r="G46" s="145"/>
      <c r="H46" s="135"/>
      <c r="I46" s="217">
        <v>0</v>
      </c>
      <c r="J46" s="217">
        <v>-304.8799999999992</v>
      </c>
      <c r="K46" s="217">
        <f t="shared" si="4"/>
        <v>-304.8799999999992</v>
      </c>
    </row>
    <row r="47" spans="1:11" ht="13.5">
      <c r="A47" s="156">
        <f t="shared" si="5"/>
        <v>36</v>
      </c>
      <c r="B47" s="146" t="s">
        <v>6</v>
      </c>
      <c r="C47" s="204"/>
      <c r="D47" s="204">
        <v>0</v>
      </c>
      <c r="E47" s="204">
        <f>'Trial Balance 2016'!O16</f>
        <v>0</v>
      </c>
      <c r="F47" s="204">
        <f t="shared" si="3"/>
        <v>0</v>
      </c>
      <c r="G47" s="145"/>
      <c r="H47" s="135">
        <v>5</v>
      </c>
      <c r="I47" s="217">
        <v>0</v>
      </c>
      <c r="J47" s="217">
        <v>-544.8000000000001</v>
      </c>
      <c r="K47" s="217">
        <f t="shared" si="4"/>
        <v>-544.8000000000001</v>
      </c>
    </row>
    <row r="48" spans="1:11" ht="13.5">
      <c r="A48" s="156">
        <f t="shared" si="5"/>
        <v>37</v>
      </c>
      <c r="B48" s="146" t="s">
        <v>16</v>
      </c>
      <c r="C48" s="204"/>
      <c r="D48" s="204">
        <v>0</v>
      </c>
      <c r="E48" s="204">
        <f>'Trial Balance 2016'!O22</f>
        <v>-2130.36</v>
      </c>
      <c r="F48" s="204">
        <f t="shared" si="3"/>
        <v>-2130.36</v>
      </c>
      <c r="G48" s="145"/>
      <c r="H48" s="135"/>
      <c r="I48" s="217">
        <v>0</v>
      </c>
      <c r="J48" s="217">
        <v>-1667</v>
      </c>
      <c r="K48" s="217">
        <f t="shared" si="4"/>
        <v>-1667</v>
      </c>
    </row>
    <row r="49" spans="1:11" ht="13.5">
      <c r="A49" s="156">
        <f t="shared" si="5"/>
        <v>38</v>
      </c>
      <c r="B49" s="146" t="s">
        <v>1893</v>
      </c>
      <c r="C49" s="204"/>
      <c r="D49" s="204">
        <v>0</v>
      </c>
      <c r="E49" s="204">
        <f>'Trial Balance 2016'!O23</f>
        <v>-2091.13</v>
      </c>
      <c r="F49" s="204">
        <f t="shared" si="3"/>
        <v>-2091.13</v>
      </c>
      <c r="G49" s="145"/>
      <c r="H49" s="135">
        <v>4</v>
      </c>
      <c r="I49" s="217">
        <v>160</v>
      </c>
      <c r="J49" s="217">
        <v>-1220.5</v>
      </c>
      <c r="K49" s="217">
        <f t="shared" si="4"/>
        <v>-1060.5</v>
      </c>
    </row>
    <row r="50" spans="1:11" ht="13.5">
      <c r="A50" s="156">
        <f t="shared" si="5"/>
        <v>39</v>
      </c>
      <c r="B50" s="146" t="s">
        <v>17</v>
      </c>
      <c r="C50" s="204"/>
      <c r="D50" s="204">
        <v>0</v>
      </c>
      <c r="E50" s="204">
        <f>'Trial Balance 2016'!O25</f>
        <v>-1253.6600000000003</v>
      </c>
      <c r="F50" s="204">
        <f>D50+E50</f>
        <v>-1253.6600000000003</v>
      </c>
      <c r="G50" s="145"/>
      <c r="H50" s="135"/>
      <c r="I50" s="217">
        <v>0</v>
      </c>
      <c r="J50" s="217">
        <v>-514.7099999999999</v>
      </c>
      <c r="K50" s="217">
        <f t="shared" si="4"/>
        <v>-514.7099999999999</v>
      </c>
    </row>
    <row r="51" spans="1:11" ht="13.5">
      <c r="A51" s="156">
        <f t="shared" si="5"/>
        <v>40</v>
      </c>
      <c r="B51" s="146" t="s">
        <v>168</v>
      </c>
      <c r="C51" s="204"/>
      <c r="D51" s="204">
        <v>0</v>
      </c>
      <c r="E51" s="204">
        <f>'Trial Balance 2016'!O44</f>
        <v>-581.95</v>
      </c>
      <c r="F51" s="204">
        <f t="shared" si="3"/>
        <v>-581.95</v>
      </c>
      <c r="G51" s="145"/>
      <c r="H51" s="135"/>
      <c r="I51" s="217">
        <v>0</v>
      </c>
      <c r="J51" s="217">
        <v>-597.26</v>
      </c>
      <c r="K51" s="217">
        <f t="shared" si="4"/>
        <v>-597.26</v>
      </c>
    </row>
    <row r="52" spans="1:11" ht="13.5">
      <c r="A52" s="156">
        <f t="shared" si="5"/>
        <v>41</v>
      </c>
      <c r="B52" s="146" t="s">
        <v>1892</v>
      </c>
      <c r="C52" s="204"/>
      <c r="D52" s="204">
        <v>0</v>
      </c>
      <c r="E52" s="204">
        <f>'Trial Balance 2016'!O38</f>
        <v>-502.7000000000001</v>
      </c>
      <c r="F52" s="204">
        <f t="shared" si="3"/>
        <v>-502.7000000000001</v>
      </c>
      <c r="G52" s="145"/>
      <c r="H52" s="135"/>
      <c r="I52" s="217">
        <v>0</v>
      </c>
      <c r="J52" s="217">
        <v>-449.9000000000001</v>
      </c>
      <c r="K52" s="217">
        <f t="shared" si="4"/>
        <v>-449.9000000000001</v>
      </c>
    </row>
    <row r="53" spans="1:11" ht="13.5">
      <c r="A53" s="156">
        <f t="shared" si="5"/>
        <v>42</v>
      </c>
      <c r="B53" s="146" t="s">
        <v>2169</v>
      </c>
      <c r="C53" s="204"/>
      <c r="D53" s="204">
        <v>0</v>
      </c>
      <c r="E53" s="204">
        <f>'Trial Balance 2016'!P39</f>
        <v>-2000</v>
      </c>
      <c r="F53" s="204">
        <f t="shared" si="3"/>
        <v>-2000</v>
      </c>
      <c r="G53" s="145"/>
      <c r="H53" s="135"/>
      <c r="I53" s="217"/>
      <c r="J53" s="217">
        <v>-890</v>
      </c>
      <c r="K53" s="217">
        <f t="shared" si="4"/>
        <v>-890</v>
      </c>
    </row>
    <row r="54" spans="1:11" ht="13.5">
      <c r="A54" s="156">
        <f t="shared" si="5"/>
        <v>43</v>
      </c>
      <c r="B54" s="146" t="s">
        <v>1119</v>
      </c>
      <c r="C54" s="204"/>
      <c r="D54" s="204">
        <v>0</v>
      </c>
      <c r="E54" s="204">
        <f>'Trial Balance 2016'!O42</f>
        <v>-145.5</v>
      </c>
      <c r="F54" s="204">
        <f t="shared" si="3"/>
        <v>-145.5</v>
      </c>
      <c r="G54" s="145"/>
      <c r="H54" s="135"/>
      <c r="I54" s="217">
        <v>0</v>
      </c>
      <c r="J54" s="217">
        <v>0</v>
      </c>
      <c r="K54" s="217">
        <f>I54+J54</f>
        <v>0</v>
      </c>
    </row>
    <row r="55" spans="1:11" ht="13.5">
      <c r="A55" s="156">
        <f t="shared" si="5"/>
        <v>44</v>
      </c>
      <c r="B55" s="146" t="s">
        <v>61</v>
      </c>
      <c r="C55" s="204"/>
      <c r="D55" s="204">
        <v>0</v>
      </c>
      <c r="E55" s="204">
        <f>'Trial Balance 2016'!O45</f>
        <v>-459.34000000000003</v>
      </c>
      <c r="F55" s="204">
        <f>D55+E55</f>
        <v>-459.34000000000003</v>
      </c>
      <c r="G55" s="145"/>
      <c r="H55" s="135"/>
      <c r="I55" s="217">
        <v>0</v>
      </c>
      <c r="J55" s="217">
        <v>-291.34000000000003</v>
      </c>
      <c r="K55" s="217">
        <f t="shared" si="4"/>
        <v>-291.34000000000003</v>
      </c>
    </row>
    <row r="56" spans="2:11" ht="13.5">
      <c r="B56" s="145"/>
      <c r="C56" s="208"/>
      <c r="D56" s="208"/>
      <c r="E56" s="208"/>
      <c r="F56" s="208"/>
      <c r="G56" s="145"/>
      <c r="I56" s="206"/>
      <c r="J56" s="206"/>
      <c r="K56" s="206"/>
    </row>
    <row r="57" spans="2:11" ht="13.5">
      <c r="B57" s="145"/>
      <c r="C57" s="208"/>
      <c r="D57" s="208"/>
      <c r="E57" s="208"/>
      <c r="F57" s="208"/>
      <c r="G57" s="145"/>
      <c r="I57" s="206"/>
      <c r="J57" s="206"/>
      <c r="K57" s="206"/>
    </row>
    <row r="58" spans="1:11" ht="13.5">
      <c r="A58" s="197"/>
      <c r="B58" s="198" t="s">
        <v>18</v>
      </c>
      <c r="C58" s="209"/>
      <c r="D58" s="209">
        <f>SUM(D8:D55)</f>
        <v>59252.25</v>
      </c>
      <c r="E58" s="209">
        <f>SUM(E8:E55)</f>
        <v>-67002.62999999999</v>
      </c>
      <c r="F58" s="209">
        <f>SUM(F8:F55)</f>
        <v>-7750.380000000002</v>
      </c>
      <c r="G58" s="198"/>
      <c r="H58" s="199"/>
      <c r="I58" s="218">
        <f>SUM(I8:I55)</f>
        <v>76893.33</v>
      </c>
      <c r="J58" s="218">
        <f>SUM(J8:J55)</f>
        <v>-67642.20999999999</v>
      </c>
      <c r="K58" s="218">
        <f>SUM(K8:K55)</f>
        <v>9251.120000000004</v>
      </c>
    </row>
    <row r="59" spans="2:11" ht="13.5">
      <c r="B59" s="145"/>
      <c r="C59" s="208"/>
      <c r="D59" s="208"/>
      <c r="E59" s="208"/>
      <c r="F59" s="208"/>
      <c r="G59" s="145"/>
      <c r="I59" s="206"/>
      <c r="J59" s="206"/>
      <c r="K59" s="206"/>
    </row>
    <row r="60" spans="2:11" ht="13.5">
      <c r="B60" s="148" t="s">
        <v>22</v>
      </c>
      <c r="C60" s="210"/>
      <c r="D60" s="210"/>
      <c r="E60" s="210"/>
      <c r="F60" s="210"/>
      <c r="G60" s="145"/>
      <c r="I60" s="206"/>
      <c r="J60" s="206"/>
      <c r="K60" s="206"/>
    </row>
    <row r="61" spans="1:11" ht="13.5">
      <c r="A61" s="156"/>
      <c r="B61" s="162" t="s">
        <v>1870</v>
      </c>
      <c r="C61" s="211"/>
      <c r="D61" s="211"/>
      <c r="E61" s="211"/>
      <c r="F61" s="211"/>
      <c r="G61" s="145"/>
      <c r="H61" s="194"/>
      <c r="I61" s="217"/>
      <c r="J61" s="217"/>
      <c r="K61" s="217"/>
    </row>
    <row r="62" spans="1:11" ht="13.5">
      <c r="A62" s="156">
        <v>45</v>
      </c>
      <c r="B62" s="146" t="s">
        <v>1878</v>
      </c>
      <c r="C62" s="204"/>
      <c r="D62" s="204">
        <v>0</v>
      </c>
      <c r="E62" s="204">
        <v>0</v>
      </c>
      <c r="F62" s="204">
        <f>D62+E62</f>
        <v>0</v>
      </c>
      <c r="G62" s="145"/>
      <c r="H62" s="194"/>
      <c r="I62" s="204">
        <v>0</v>
      </c>
      <c r="J62" s="217">
        <v>2.1671553440683056E-13</v>
      </c>
      <c r="K62" s="217">
        <f>I62+J62</f>
        <v>2.1671553440683056E-13</v>
      </c>
    </row>
    <row r="63" spans="1:11" ht="13.5">
      <c r="A63" s="156">
        <f>A62+1</f>
        <v>46</v>
      </c>
      <c r="B63" s="146" t="s">
        <v>31</v>
      </c>
      <c r="C63" s="204"/>
      <c r="D63" s="204">
        <f>'Trial Balance 2016'!N31</f>
        <v>594.3</v>
      </c>
      <c r="E63" s="204"/>
      <c r="F63" s="204">
        <f>D63+E63</f>
        <v>594.3</v>
      </c>
      <c r="G63" s="145"/>
      <c r="H63" s="194"/>
      <c r="I63" s="204">
        <v>500</v>
      </c>
      <c r="J63" s="217">
        <v>0</v>
      </c>
      <c r="K63" s="217">
        <f>I63+J63</f>
        <v>500</v>
      </c>
    </row>
    <row r="64" spans="1:11" ht="13.5">
      <c r="A64" s="156">
        <f>A63+1</f>
        <v>47</v>
      </c>
      <c r="B64" s="146" t="s">
        <v>1879</v>
      </c>
      <c r="C64" s="204"/>
      <c r="D64" s="204"/>
      <c r="E64" s="204"/>
      <c r="F64" s="204">
        <f>D64+E64</f>
        <v>0</v>
      </c>
      <c r="G64" s="145"/>
      <c r="H64" s="194"/>
      <c r="I64" s="204">
        <v>0</v>
      </c>
      <c r="J64" s="217">
        <v>0</v>
      </c>
      <c r="K64" s="217">
        <f>I64+J64</f>
        <v>0</v>
      </c>
    </row>
    <row r="65" spans="1:11" ht="13.5">
      <c r="A65" s="156">
        <f>A64+1</f>
        <v>48</v>
      </c>
      <c r="B65" s="146" t="s">
        <v>1880</v>
      </c>
      <c r="C65" s="204"/>
      <c r="D65" s="204"/>
      <c r="E65" s="204">
        <f>'Trial Balance 2016'!O29</f>
        <v>-3134.36</v>
      </c>
      <c r="F65" s="204">
        <f>D65+E65</f>
        <v>-3134.36</v>
      </c>
      <c r="G65" s="145"/>
      <c r="H65" s="217">
        <v>7</v>
      </c>
      <c r="I65" s="204"/>
      <c r="J65" s="217">
        <v>-5000</v>
      </c>
      <c r="K65" s="217">
        <f>I65+J65</f>
        <v>-5000</v>
      </c>
    </row>
    <row r="66" spans="1:11" ht="13.5">
      <c r="A66" s="156">
        <f>A65+1</f>
        <v>49</v>
      </c>
      <c r="B66" s="163" t="s">
        <v>832</v>
      </c>
      <c r="C66" s="212"/>
      <c r="D66" s="212"/>
      <c r="E66" s="212">
        <f>'Trial Balance 2016'!O11</f>
        <v>-200</v>
      </c>
      <c r="F66" s="204">
        <f>D66+E66</f>
        <v>-200</v>
      </c>
      <c r="G66" s="145"/>
      <c r="H66" s="217">
        <v>8</v>
      </c>
      <c r="I66" s="217">
        <v>723.98</v>
      </c>
      <c r="J66" s="217">
        <v>-323.98</v>
      </c>
      <c r="K66" s="217">
        <f>I66+J66</f>
        <v>400</v>
      </c>
    </row>
    <row r="67" spans="1:11" ht="13.5">
      <c r="A67" s="164"/>
      <c r="B67" s="202"/>
      <c r="C67" s="213"/>
      <c r="D67" s="214"/>
      <c r="E67" s="214"/>
      <c r="F67" s="214"/>
      <c r="G67" s="145"/>
      <c r="H67" s="201"/>
      <c r="I67" s="201"/>
      <c r="J67" s="201"/>
      <c r="K67" s="201"/>
    </row>
    <row r="68" spans="2:11" ht="13.5">
      <c r="B68" s="157" t="s">
        <v>1881</v>
      </c>
      <c r="C68" s="215"/>
      <c r="D68" s="215">
        <f>SUM(D61:D66)</f>
        <v>594.3</v>
      </c>
      <c r="E68" s="215">
        <f>SUM(E61:E66)</f>
        <v>-3334.36</v>
      </c>
      <c r="F68" s="215">
        <f>SUM(F61:F66)</f>
        <v>-2740.0600000000004</v>
      </c>
      <c r="G68" s="145"/>
      <c r="H68" s="194"/>
      <c r="I68" s="217">
        <v>1223.98</v>
      </c>
      <c r="J68" s="217">
        <v>-5323.98</v>
      </c>
      <c r="K68" s="217">
        <f>I68+J68</f>
        <v>-4100</v>
      </c>
    </row>
    <row r="69" spans="2:11" ht="18.75" customHeight="1">
      <c r="B69" s="157" t="s">
        <v>23</v>
      </c>
      <c r="C69" s="215"/>
      <c r="D69" s="215">
        <f>D68+D58</f>
        <v>59846.55</v>
      </c>
      <c r="E69" s="215">
        <f>E68+E58</f>
        <v>-70336.98999999999</v>
      </c>
      <c r="F69" s="215">
        <f>F68+F58</f>
        <v>-10490.440000000002</v>
      </c>
      <c r="G69" s="145"/>
      <c r="H69" s="194"/>
      <c r="I69" s="217">
        <v>78117.31</v>
      </c>
      <c r="J69" s="217">
        <v>-72966.17</v>
      </c>
      <c r="K69" s="217">
        <f>I69+J69</f>
        <v>5151.139999999999</v>
      </c>
    </row>
    <row r="70" spans="2:11" ht="19.5" customHeight="1">
      <c r="B70" s="145"/>
      <c r="C70" s="208"/>
      <c r="D70" s="208"/>
      <c r="E70" s="208"/>
      <c r="F70" s="208"/>
      <c r="G70" s="145"/>
      <c r="H70" s="203"/>
      <c r="I70" s="206"/>
      <c r="J70" s="206"/>
      <c r="K70" s="206"/>
    </row>
    <row r="71" spans="2:11" ht="13.5">
      <c r="B71" s="146" t="s">
        <v>1882</v>
      </c>
      <c r="C71" s="204"/>
      <c r="D71" s="204"/>
      <c r="E71" s="204"/>
      <c r="F71" s="204">
        <f>F68</f>
        <v>-2740.0600000000004</v>
      </c>
      <c r="G71" s="145"/>
      <c r="H71" s="194"/>
      <c r="I71" s="217"/>
      <c r="J71" s="217"/>
      <c r="K71" s="217">
        <f>K68</f>
        <v>-4100</v>
      </c>
    </row>
    <row r="72" spans="2:11" ht="13.5">
      <c r="B72" s="146" t="s">
        <v>19</v>
      </c>
      <c r="C72" s="204"/>
      <c r="D72" s="204"/>
      <c r="E72" s="204"/>
      <c r="F72" s="204">
        <f>F58</f>
        <v>-7750.380000000002</v>
      </c>
      <c r="G72" s="145"/>
      <c r="H72" s="194"/>
      <c r="I72" s="217"/>
      <c r="J72" s="217"/>
      <c r="K72" s="217">
        <f>K58</f>
        <v>9251.120000000004</v>
      </c>
    </row>
    <row r="73" spans="2:11" ht="15" thickBot="1">
      <c r="B73" s="145"/>
      <c r="C73" s="145"/>
      <c r="D73" s="145"/>
      <c r="E73" s="145"/>
      <c r="F73" s="145"/>
      <c r="G73" s="145"/>
      <c r="H73" s="203"/>
      <c r="I73" s="206"/>
      <c r="J73" s="206"/>
      <c r="K73" s="206"/>
    </row>
    <row r="74" spans="2:11" ht="15" thickBot="1">
      <c r="B74" s="401" t="s">
        <v>20</v>
      </c>
      <c r="C74" s="402"/>
      <c r="D74" s="141"/>
      <c r="E74" s="141"/>
      <c r="F74" s="216">
        <f>F71+F72</f>
        <v>-10490.440000000002</v>
      </c>
      <c r="G74" s="141"/>
      <c r="H74" s="203"/>
      <c r="I74" s="206"/>
      <c r="J74" s="206"/>
      <c r="K74" s="219">
        <f>K71+K72</f>
        <v>5151.120000000004</v>
      </c>
    </row>
    <row r="75" spans="1:11" ht="13.5">
      <c r="A75" s="164"/>
      <c r="B75" s="138"/>
      <c r="C75" s="138"/>
      <c r="D75" s="138"/>
      <c r="E75" s="138"/>
      <c r="F75" s="138"/>
      <c r="G75" s="138"/>
      <c r="H75" s="23"/>
      <c r="I75" s="138"/>
      <c r="J75" s="138"/>
      <c r="K75" s="138"/>
    </row>
    <row r="76" spans="1:11" ht="13.5">
      <c r="A76" s="164"/>
      <c r="B76" s="138"/>
      <c r="C76" s="138"/>
      <c r="D76" s="138"/>
      <c r="E76" s="138"/>
      <c r="F76" s="138"/>
      <c r="G76" s="138"/>
      <c r="H76" s="23"/>
      <c r="I76" s="138"/>
      <c r="J76" s="138"/>
      <c r="K76" s="138"/>
    </row>
    <row r="77" spans="8:11" ht="13.5">
      <c r="H77" s="142"/>
      <c r="I77" s="149"/>
      <c r="J77" s="149"/>
      <c r="K77" s="149"/>
    </row>
    <row r="78" spans="8:11" ht="13.5">
      <c r="H78" s="142"/>
      <c r="I78" s="149"/>
      <c r="J78" s="149"/>
      <c r="K78" s="149"/>
    </row>
    <row r="79" spans="8:11" ht="13.5">
      <c r="H79" s="142"/>
      <c r="I79" s="149"/>
      <c r="J79" s="149"/>
      <c r="K79" s="149"/>
    </row>
    <row r="80" ht="13.5">
      <c r="B80" s="6" t="s">
        <v>1883</v>
      </c>
    </row>
    <row r="82" spans="2:3" ht="13.5">
      <c r="B82" s="6" t="s">
        <v>1884</v>
      </c>
      <c r="C82" s="6">
        <v>250</v>
      </c>
    </row>
    <row r="83" spans="2:3" ht="13.5">
      <c r="B83" s="6" t="s">
        <v>1885</v>
      </c>
      <c r="C83" s="150">
        <v>120</v>
      </c>
    </row>
    <row r="84" ht="13.5">
      <c r="C84" s="6">
        <f>SUM(C82:C83)</f>
        <v>370</v>
      </c>
    </row>
    <row r="85" spans="2:3" ht="13.5">
      <c r="B85" s="6" t="s">
        <v>1886</v>
      </c>
      <c r="C85" s="150">
        <f>C84*20%</f>
        <v>74</v>
      </c>
    </row>
    <row r="86" spans="1:6" ht="13.5">
      <c r="A86" s="6"/>
      <c r="B86" s="151" t="s">
        <v>1887</v>
      </c>
      <c r="C86" s="152">
        <f>C84+C85</f>
        <v>444</v>
      </c>
      <c r="D86" s="151"/>
      <c r="E86" s="151"/>
      <c r="F86" s="151"/>
    </row>
  </sheetData>
  <sheetProtection/>
  <mergeCells count="6">
    <mergeCell ref="B1:K1"/>
    <mergeCell ref="B2:K2"/>
    <mergeCell ref="B3:K3"/>
    <mergeCell ref="B4:K4"/>
    <mergeCell ref="C6:F6"/>
    <mergeCell ref="H6:K6"/>
  </mergeCells>
  <printOp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dimension ref="A1:I62"/>
  <sheetViews>
    <sheetView workbookViewId="0" topLeftCell="A1">
      <selection activeCell="H32" sqref="H32"/>
    </sheetView>
  </sheetViews>
  <sheetFormatPr defaultColWidth="9.140625" defaultRowHeight="15"/>
  <cols>
    <col min="1" max="1" width="33.28125" style="252" customWidth="1"/>
    <col min="2" max="2" width="19.00390625" style="252" customWidth="1"/>
    <col min="3" max="3" width="10.140625" style="252" customWidth="1"/>
    <col min="4" max="4" width="2.140625" style="252" customWidth="1"/>
    <col min="5" max="5" width="14.421875" style="252" customWidth="1"/>
    <col min="6" max="6" width="5.421875" style="252" customWidth="1"/>
    <col min="7" max="7" width="10.421875" style="252" customWidth="1"/>
    <col min="8" max="16384" width="9.140625" style="252" customWidth="1"/>
  </cols>
  <sheetData>
    <row r="1" spans="1:7" ht="15">
      <c r="A1" s="243" t="s">
        <v>7</v>
      </c>
      <c r="B1" s="243"/>
      <c r="C1" s="251"/>
      <c r="D1" s="251"/>
      <c r="E1" s="251"/>
      <c r="F1" s="251"/>
      <c r="G1" s="251"/>
    </row>
    <row r="2" spans="1:7" ht="15">
      <c r="A2" s="243" t="s">
        <v>2016</v>
      </c>
      <c r="B2" s="243" t="s">
        <v>2017</v>
      </c>
      <c r="C2" s="251"/>
      <c r="D2" s="251"/>
      <c r="E2" s="251"/>
      <c r="F2" s="251"/>
      <c r="G2" s="251"/>
    </row>
    <row r="3" spans="1:7" ht="15">
      <c r="A3" s="243" t="s">
        <v>2164</v>
      </c>
      <c r="B3" s="243"/>
      <c r="C3" s="251"/>
      <c r="D3" s="251"/>
      <c r="E3" s="251"/>
      <c r="F3" s="251"/>
      <c r="G3" s="251"/>
    </row>
    <row r="4" spans="1:8" ht="15">
      <c r="A4" s="253"/>
      <c r="B4" s="243"/>
      <c r="C4" s="254">
        <v>2016</v>
      </c>
      <c r="D4" s="381"/>
      <c r="E4" s="254">
        <v>2015</v>
      </c>
      <c r="F4" s="254"/>
      <c r="G4" s="254"/>
      <c r="H4" s="382"/>
    </row>
    <row r="5" spans="1:8" ht="15">
      <c r="A5" s="243" t="s">
        <v>2018</v>
      </c>
      <c r="B5" s="255" t="s">
        <v>9</v>
      </c>
      <c r="C5" s="256" t="s">
        <v>2019</v>
      </c>
      <c r="D5" s="381"/>
      <c r="E5" s="256" t="s">
        <v>2019</v>
      </c>
      <c r="F5" s="381"/>
      <c r="G5" s="256"/>
      <c r="H5" s="382"/>
    </row>
    <row r="6" spans="1:8" ht="15">
      <c r="A6" s="257" t="s">
        <v>2020</v>
      </c>
      <c r="B6" s="253"/>
      <c r="C6" s="258">
        <f>+'[1]Notes to Accs'!N26</f>
        <v>317510</v>
      </c>
      <c r="D6" s="258"/>
      <c r="E6" s="258">
        <v>317510</v>
      </c>
      <c r="F6" s="258"/>
      <c r="G6" s="258"/>
      <c r="H6" s="382"/>
    </row>
    <row r="7" spans="1:8" ht="15">
      <c r="A7" s="257" t="s">
        <v>2021</v>
      </c>
      <c r="B7" s="259"/>
      <c r="C7" s="260">
        <f>Page8!I41</f>
        <v>1524.8</v>
      </c>
      <c r="D7" s="258"/>
      <c r="E7" s="260">
        <v>1838</v>
      </c>
      <c r="F7" s="258"/>
      <c r="G7" s="258"/>
      <c r="H7" s="382"/>
    </row>
    <row r="8" spans="1:8" ht="15.75">
      <c r="A8" s="253"/>
      <c r="B8" s="261">
        <v>5</v>
      </c>
      <c r="C8" s="266">
        <f>SUM(C6:C7)</f>
        <v>319034.8</v>
      </c>
      <c r="D8" s="258"/>
      <c r="E8" s="266">
        <f>SUM(E6:E7)</f>
        <v>319348</v>
      </c>
      <c r="F8" s="262"/>
      <c r="G8" s="262"/>
      <c r="H8" s="382"/>
    </row>
    <row r="9" spans="1:8" ht="15">
      <c r="A9" s="243" t="s">
        <v>2022</v>
      </c>
      <c r="B9" s="259"/>
      <c r="C9" s="258"/>
      <c r="D9" s="258"/>
      <c r="E9" s="258"/>
      <c r="F9" s="263"/>
      <c r="G9" s="263"/>
      <c r="H9" s="382"/>
    </row>
    <row r="10" spans="1:8" ht="15">
      <c r="A10" s="257" t="s">
        <v>2023</v>
      </c>
      <c r="B10" s="259"/>
      <c r="C10" s="258"/>
      <c r="D10" s="258"/>
      <c r="E10" s="258">
        <f>Page8!D72</f>
        <v>1695</v>
      </c>
      <c r="F10" s="258"/>
      <c r="G10" s="258"/>
      <c r="H10" s="382"/>
    </row>
    <row r="11" spans="1:8" ht="15.75">
      <c r="A11" s="253" t="s">
        <v>2024</v>
      </c>
      <c r="B11" s="261">
        <v>12</v>
      </c>
      <c r="C11" s="258"/>
      <c r="D11" s="258"/>
      <c r="E11" s="258">
        <f>Page8!D71</f>
        <v>3000</v>
      </c>
      <c r="F11" s="258"/>
      <c r="G11" s="258"/>
      <c r="H11" s="382"/>
    </row>
    <row r="12" spans="1:8" ht="15">
      <c r="A12" s="253" t="s">
        <v>2025</v>
      </c>
      <c r="B12" s="259"/>
      <c r="C12" s="258"/>
      <c r="D12" s="258"/>
      <c r="E12" s="258">
        <f>Page8!D70</f>
        <v>15</v>
      </c>
      <c r="F12" s="258"/>
      <c r="G12" s="258"/>
      <c r="H12" s="382"/>
    </row>
    <row r="13" spans="1:8" ht="15">
      <c r="A13" s="253" t="s">
        <v>2026</v>
      </c>
      <c r="B13" s="265"/>
      <c r="C13" s="258"/>
      <c r="D13" s="258"/>
      <c r="E13" s="258">
        <v>0</v>
      </c>
      <c r="F13" s="258"/>
      <c r="G13" s="258"/>
      <c r="H13" s="382"/>
    </row>
    <row r="14" spans="1:8" ht="15">
      <c r="A14" s="253" t="s">
        <v>2027</v>
      </c>
      <c r="B14" s="265"/>
      <c r="C14" s="258"/>
      <c r="D14" s="258"/>
      <c r="E14" s="258">
        <v>68</v>
      </c>
      <c r="F14" s="258"/>
      <c r="G14" s="258"/>
      <c r="H14" s="382"/>
    </row>
    <row r="15" spans="1:8" ht="15">
      <c r="A15" s="253" t="s">
        <v>2028</v>
      </c>
      <c r="B15" s="265"/>
      <c r="C15" s="258"/>
      <c r="D15" s="258"/>
      <c r="E15" s="258">
        <v>0</v>
      </c>
      <c r="F15" s="258"/>
      <c r="G15" s="258"/>
      <c r="H15" s="382"/>
    </row>
    <row r="16" spans="1:8" ht="15">
      <c r="A16" s="253" t="s">
        <v>2029</v>
      </c>
      <c r="B16" s="265"/>
      <c r="C16" s="260">
        <f>'Trial Balance 2016'!C52</f>
        <v>23992.25</v>
      </c>
      <c r="D16" s="258"/>
      <c r="E16" s="260">
        <v>22352</v>
      </c>
      <c r="F16" s="258"/>
      <c r="G16" s="258"/>
      <c r="H16" s="382"/>
    </row>
    <row r="17" spans="1:8" ht="15">
      <c r="A17" s="253"/>
      <c r="B17" s="265"/>
      <c r="C17" s="266">
        <f>SUM(C10:C16)</f>
        <v>23992.25</v>
      </c>
      <c r="D17" s="258"/>
      <c r="E17" s="266">
        <f>SUM(E10:E16)</f>
        <v>27130</v>
      </c>
      <c r="F17" s="266"/>
      <c r="G17" s="266"/>
      <c r="H17" s="382"/>
    </row>
    <row r="18" spans="1:8" ht="15">
      <c r="A18" s="243" t="s">
        <v>2030</v>
      </c>
      <c r="B18" s="265"/>
      <c r="C18" s="258"/>
      <c r="D18" s="258"/>
      <c r="E18" s="258"/>
      <c r="F18" s="263"/>
      <c r="G18" s="263"/>
      <c r="H18" s="382"/>
    </row>
    <row r="19" spans="1:8" ht="15">
      <c r="A19" s="267" t="s">
        <v>2031</v>
      </c>
      <c r="B19" s="265"/>
      <c r="C19" s="260"/>
      <c r="D19" s="258"/>
      <c r="E19" s="260">
        <f>Page8!D66</f>
        <v>7421.21</v>
      </c>
      <c r="F19" s="263"/>
      <c r="G19" s="263"/>
      <c r="H19" s="382"/>
    </row>
    <row r="20" spans="1:8" ht="15">
      <c r="A20" s="253"/>
      <c r="B20" s="265"/>
      <c r="C20" s="387"/>
      <c r="D20" s="258"/>
      <c r="E20" s="387">
        <f>SUM(E19:E19)</f>
        <v>7421.21</v>
      </c>
      <c r="F20" s="262"/>
      <c r="G20" s="262"/>
      <c r="H20" s="382"/>
    </row>
    <row r="21" spans="1:8" ht="15">
      <c r="A21" s="253"/>
      <c r="B21" s="265"/>
      <c r="C21" s="260"/>
      <c r="D21" s="258"/>
      <c r="E21" s="260"/>
      <c r="F21" s="263"/>
      <c r="G21" s="263"/>
      <c r="H21" s="382"/>
    </row>
    <row r="22" spans="1:8" ht="15.75" thickBot="1">
      <c r="A22" s="243" t="s">
        <v>2032</v>
      </c>
      <c r="B22" s="265"/>
      <c r="C22" s="385">
        <f>C8+C17-C20</f>
        <v>343027.05</v>
      </c>
      <c r="D22" s="258"/>
      <c r="E22" s="385">
        <f>E8+E17-E20</f>
        <v>339056.79</v>
      </c>
      <c r="F22" s="262"/>
      <c r="G22" s="262"/>
      <c r="H22" s="382"/>
    </row>
    <row r="23" spans="1:8" ht="15.75" thickTop="1">
      <c r="A23" s="253"/>
      <c r="B23" s="265"/>
      <c r="C23" s="258"/>
      <c r="D23" s="258"/>
      <c r="E23" s="258"/>
      <c r="F23" s="263"/>
      <c r="G23" s="263"/>
      <c r="H23" s="382"/>
    </row>
    <row r="24" spans="1:8" ht="15">
      <c r="A24" s="243" t="s">
        <v>2033</v>
      </c>
      <c r="B24" s="265"/>
      <c r="C24" s="262"/>
      <c r="D24" s="381"/>
      <c r="E24" s="262"/>
      <c r="F24" s="262"/>
      <c r="G24" s="262"/>
      <c r="H24" s="382"/>
    </row>
    <row r="25" spans="1:8" ht="15">
      <c r="A25" s="270" t="s">
        <v>22</v>
      </c>
      <c r="B25" s="265"/>
      <c r="C25" s="263"/>
      <c r="D25" s="381"/>
      <c r="E25" s="263"/>
      <c r="F25" s="263"/>
      <c r="G25" s="263"/>
      <c r="H25" s="382"/>
    </row>
    <row r="26" spans="1:8" ht="15">
      <c r="A26" s="253" t="s">
        <v>2034</v>
      </c>
      <c r="B26" s="265"/>
      <c r="C26" s="258"/>
      <c r="D26" s="381"/>
      <c r="E26" s="258">
        <f>Page6!K64</f>
        <v>0</v>
      </c>
      <c r="F26" s="258"/>
      <c r="G26" s="258"/>
      <c r="H26" s="382"/>
    </row>
    <row r="27" spans="1:8" ht="15.75">
      <c r="A27" s="253" t="s">
        <v>2035</v>
      </c>
      <c r="B27" s="261">
        <v>6</v>
      </c>
      <c r="C27" s="271"/>
      <c r="D27" s="381"/>
      <c r="E27" s="258">
        <v>0</v>
      </c>
      <c r="F27" s="258"/>
      <c r="G27" s="258"/>
      <c r="H27" s="382"/>
    </row>
    <row r="28" spans="1:8" ht="15.75">
      <c r="A28" s="253" t="s">
        <v>1880</v>
      </c>
      <c r="B28" s="261">
        <v>7</v>
      </c>
      <c r="C28" s="388"/>
      <c r="D28" s="381"/>
      <c r="E28" s="258">
        <v>5000</v>
      </c>
      <c r="F28" s="258"/>
      <c r="G28" s="258"/>
      <c r="H28" s="382"/>
    </row>
    <row r="29" spans="1:8" ht="15.75">
      <c r="A29" s="253" t="s">
        <v>2036</v>
      </c>
      <c r="B29" s="261">
        <v>8</v>
      </c>
      <c r="C29" s="388"/>
      <c r="D29" s="381"/>
      <c r="E29" s="263">
        <v>1622</v>
      </c>
      <c r="F29" s="263"/>
      <c r="G29" s="263"/>
      <c r="H29" s="382"/>
    </row>
    <row r="30" spans="1:8" ht="15">
      <c r="A30" s="270" t="s">
        <v>2037</v>
      </c>
      <c r="C30" s="263"/>
      <c r="D30" s="381"/>
      <c r="E30" s="263"/>
      <c r="F30" s="263"/>
      <c r="G30" s="263"/>
      <c r="H30" s="382"/>
    </row>
    <row r="31" spans="1:8" ht="15">
      <c r="A31" s="253" t="s">
        <v>2038</v>
      </c>
      <c r="B31" s="265"/>
      <c r="C31" s="258">
        <v>236546</v>
      </c>
      <c r="D31" s="381"/>
      <c r="E31" s="258">
        <v>236546</v>
      </c>
      <c r="F31" s="258"/>
      <c r="G31" s="258"/>
      <c r="H31" s="382"/>
    </row>
    <row r="32" spans="1:8" ht="15">
      <c r="A32" s="253" t="s">
        <v>2039</v>
      </c>
      <c r="B32" s="264"/>
      <c r="C32" s="263">
        <f>E32+E34</f>
        <v>95389</v>
      </c>
      <c r="D32" s="381"/>
      <c r="E32" s="263">
        <v>90238</v>
      </c>
      <c r="F32" s="263"/>
      <c r="G32" s="263"/>
      <c r="H32" s="382"/>
    </row>
    <row r="33" spans="1:8" ht="12.75">
      <c r="A33" s="253" t="s">
        <v>2040</v>
      </c>
      <c r="B33" s="264"/>
      <c r="C33" s="389">
        <v>0</v>
      </c>
      <c r="D33" s="384"/>
      <c r="E33" s="389">
        <v>0</v>
      </c>
      <c r="F33" s="272"/>
      <c r="G33" s="272"/>
      <c r="H33" s="382"/>
    </row>
    <row r="34" spans="1:8" ht="12.75">
      <c r="A34" s="253" t="s">
        <v>2041</v>
      </c>
      <c r="B34" s="264"/>
      <c r="C34" s="268" t="e">
        <f>Page6!#REF!</f>
        <v>#REF!</v>
      </c>
      <c r="D34" s="381"/>
      <c r="E34" s="268">
        <v>5151</v>
      </c>
      <c r="F34" s="263"/>
      <c r="G34" s="263"/>
      <c r="H34" s="382"/>
    </row>
    <row r="35" spans="1:8" ht="13.5" thickBot="1">
      <c r="A35" s="253"/>
      <c r="B35" s="264"/>
      <c r="C35" s="269" t="e">
        <f>SUM(C26:C34)</f>
        <v>#REF!</v>
      </c>
      <c r="D35" s="381"/>
      <c r="E35" s="383">
        <f>SUM(E26:E34)</f>
        <v>338557</v>
      </c>
      <c r="F35" s="262"/>
      <c r="G35" s="262"/>
      <c r="H35" s="382"/>
    </row>
    <row r="36" spans="1:7" ht="15.75" thickTop="1">
      <c r="A36" s="273" t="s">
        <v>2163</v>
      </c>
      <c r="B36" s="274"/>
      <c r="C36" s="274"/>
      <c r="D36" s="275"/>
      <c r="E36" s="276"/>
      <c r="F36" s="275"/>
      <c r="G36" s="275"/>
    </row>
    <row r="37" spans="1:7" ht="15">
      <c r="A37" s="274" t="s">
        <v>2042</v>
      </c>
      <c r="B37" s="274"/>
      <c r="C37" s="274"/>
      <c r="D37" s="275"/>
      <c r="E37" s="276"/>
      <c r="F37" s="275"/>
      <c r="G37" s="275"/>
    </row>
    <row r="38" spans="1:7" ht="15">
      <c r="A38" s="277"/>
      <c r="B38" s="274"/>
      <c r="C38" s="274"/>
      <c r="D38" s="275"/>
      <c r="E38" s="276"/>
      <c r="F38" s="275"/>
      <c r="G38" s="275"/>
    </row>
    <row r="39" spans="1:7" ht="15">
      <c r="A39" s="274" t="s">
        <v>2043</v>
      </c>
      <c r="B39" s="274"/>
      <c r="C39" s="274"/>
      <c r="D39" s="275"/>
      <c r="E39" s="276"/>
      <c r="F39" s="275"/>
      <c r="G39" s="275"/>
    </row>
    <row r="40" spans="1:7" ht="15">
      <c r="A40" s="274" t="s">
        <v>2044</v>
      </c>
      <c r="B40" s="274"/>
      <c r="C40" s="274"/>
      <c r="D40" s="275"/>
      <c r="E40" s="276"/>
      <c r="F40" s="275"/>
      <c r="G40" s="275"/>
    </row>
    <row r="41" spans="1:7" ht="15">
      <c r="A41" s="274" t="s">
        <v>2045</v>
      </c>
      <c r="B41" s="274"/>
      <c r="C41" s="274"/>
      <c r="D41" s="275"/>
      <c r="E41" s="276"/>
      <c r="F41" s="275"/>
      <c r="G41" s="275"/>
    </row>
    <row r="42" spans="1:7" ht="15">
      <c r="A42" s="274" t="s">
        <v>2046</v>
      </c>
      <c r="B42" s="274"/>
      <c r="C42" s="274"/>
      <c r="D42" s="275"/>
      <c r="E42" s="276"/>
      <c r="F42" s="275"/>
      <c r="G42" s="275"/>
    </row>
    <row r="43" spans="1:7" ht="15">
      <c r="A43" s="273" t="s">
        <v>2047</v>
      </c>
      <c r="B43" s="274"/>
      <c r="C43" s="274"/>
      <c r="D43" s="275"/>
      <c r="E43" s="276"/>
      <c r="F43" s="275"/>
      <c r="G43" s="275"/>
    </row>
    <row r="44" spans="1:7" ht="15">
      <c r="A44" s="274" t="s">
        <v>2048</v>
      </c>
      <c r="B44" s="274"/>
      <c r="C44" s="274"/>
      <c r="D44" s="275"/>
      <c r="E44" s="276"/>
      <c r="F44" s="275"/>
      <c r="G44" s="275"/>
    </row>
    <row r="45" spans="1:7" ht="15">
      <c r="A45" s="397" t="s">
        <v>2049</v>
      </c>
      <c r="B45" s="397"/>
      <c r="C45" s="397"/>
      <c r="D45" s="275"/>
      <c r="E45" s="276"/>
      <c r="F45" s="275"/>
      <c r="G45" s="275"/>
    </row>
    <row r="46" spans="1:7" ht="15">
      <c r="A46" s="274"/>
      <c r="B46" s="274"/>
      <c r="C46" s="274"/>
      <c r="D46" s="275"/>
      <c r="E46" s="276"/>
      <c r="F46" s="275"/>
      <c r="G46" s="275"/>
    </row>
    <row r="47" spans="2:7" ht="15">
      <c r="B47" s="274"/>
      <c r="C47" s="274"/>
      <c r="D47" s="275"/>
      <c r="E47" s="276"/>
      <c r="F47" s="275"/>
      <c r="G47" s="275"/>
    </row>
    <row r="48" spans="1:7" ht="15">
      <c r="A48" s="241" t="s">
        <v>1985</v>
      </c>
      <c r="B48" s="241" t="s">
        <v>2161</v>
      </c>
      <c r="C48" s="242"/>
      <c r="D48" s="240"/>
      <c r="E48" s="394" t="s">
        <v>2162</v>
      </c>
      <c r="F48" s="395"/>
      <c r="G48" s="396"/>
    </row>
    <row r="49" spans="1:7" ht="12.75">
      <c r="A49" s="243" t="s">
        <v>1986</v>
      </c>
      <c r="B49" s="245" t="s">
        <v>1987</v>
      </c>
      <c r="C49" s="245"/>
      <c r="D49" s="244"/>
      <c r="E49" s="246" t="s">
        <v>1988</v>
      </c>
      <c r="F49" s="246"/>
      <c r="G49" s="278"/>
    </row>
    <row r="50" spans="1:7" ht="12.75">
      <c r="A50" s="270"/>
      <c r="B50" s="241"/>
      <c r="C50" s="242"/>
      <c r="D50" s="244"/>
      <c r="E50" s="246"/>
      <c r="F50" s="246"/>
      <c r="G50" s="278"/>
    </row>
    <row r="51" spans="1:7" ht="12.75">
      <c r="A51" s="270"/>
      <c r="B51" s="270"/>
      <c r="C51" s="251"/>
      <c r="D51" s="251"/>
      <c r="E51" s="251"/>
      <c r="F51" s="251"/>
      <c r="G51" s="251"/>
    </row>
    <row r="52" spans="1:7" ht="12.75">
      <c r="A52" s="257"/>
      <c r="B52" s="257"/>
      <c r="C52" s="251"/>
      <c r="D52" s="251"/>
      <c r="E52" s="251"/>
      <c r="F52" s="251"/>
      <c r="G52" s="251"/>
    </row>
    <row r="53" spans="1:7" ht="12.75">
      <c r="A53" s="257"/>
      <c r="B53" s="257"/>
      <c r="C53" s="251"/>
      <c r="D53" s="251"/>
      <c r="E53" s="251"/>
      <c r="F53" s="251"/>
      <c r="G53" s="251"/>
    </row>
    <row r="54" spans="1:7" ht="12.75">
      <c r="A54" s="257"/>
      <c r="B54" s="257"/>
      <c r="C54" s="251"/>
      <c r="D54" s="251"/>
      <c r="E54" s="251"/>
      <c r="F54" s="251"/>
      <c r="G54" s="251"/>
    </row>
    <row r="55" spans="1:7" ht="12.75">
      <c r="A55" s="251"/>
      <c r="B55" s="251"/>
      <c r="C55" s="251"/>
      <c r="D55" s="251"/>
      <c r="E55" s="251"/>
      <c r="F55" s="251"/>
      <c r="G55" s="251"/>
    </row>
    <row r="56" spans="1:7" ht="12.75">
      <c r="A56" s="251"/>
      <c r="B56" s="251"/>
      <c r="C56" s="251"/>
      <c r="D56" s="251"/>
      <c r="E56" s="251"/>
      <c r="F56" s="251"/>
      <c r="G56" s="251"/>
    </row>
    <row r="57" spans="1:9" ht="12.75">
      <c r="A57" s="279"/>
      <c r="B57" s="279"/>
      <c r="C57" s="279"/>
      <c r="D57" s="280"/>
      <c r="E57" s="280"/>
      <c r="F57" s="280"/>
      <c r="G57" s="280"/>
      <c r="H57" s="280"/>
      <c r="I57" s="280"/>
    </row>
    <row r="58" spans="1:9" ht="12.75">
      <c r="A58" s="281"/>
      <c r="B58" s="281"/>
      <c r="C58" s="281"/>
      <c r="D58" s="281"/>
      <c r="E58" s="280"/>
      <c r="F58" s="280"/>
      <c r="G58" s="280"/>
      <c r="H58" s="280"/>
      <c r="I58" s="280"/>
    </row>
    <row r="59" spans="1:9" ht="12.75">
      <c r="A59" s="282"/>
      <c r="B59" s="282"/>
      <c r="C59" s="281"/>
      <c r="D59" s="281"/>
      <c r="E59" s="281"/>
      <c r="F59" s="281"/>
      <c r="G59" s="281"/>
      <c r="H59" s="281"/>
      <c r="I59" s="281"/>
    </row>
    <row r="60" spans="1:9" ht="12.75">
      <c r="A60" s="281"/>
      <c r="B60" s="281"/>
      <c r="C60" s="283"/>
      <c r="D60" s="281"/>
      <c r="E60" s="281"/>
      <c r="F60" s="281"/>
      <c r="G60" s="281"/>
      <c r="H60" s="281"/>
      <c r="I60" s="281"/>
    </row>
    <row r="61" spans="5:9" ht="12.75">
      <c r="E61" s="281"/>
      <c r="F61" s="280"/>
      <c r="G61" s="280"/>
      <c r="H61" s="280"/>
      <c r="I61" s="280"/>
    </row>
    <row r="62" spans="5:9" ht="12.75">
      <c r="E62" s="281"/>
      <c r="F62" s="280"/>
      <c r="G62" s="280"/>
      <c r="H62" s="280"/>
      <c r="I62" s="280"/>
    </row>
  </sheetData>
  <sheetProtection/>
  <printOptions/>
  <pageMargins left="0.7" right="0.7" top="0.75" bottom="0.75" header="0.3" footer="0.3"/>
  <pageSetup orientation="portrait"/>
  <legacyDrawing r:id="rId2"/>
</worksheet>
</file>

<file path=xl/worksheets/sheet25.xml><?xml version="1.0" encoding="utf-8"?>
<worksheet xmlns="http://schemas.openxmlformats.org/spreadsheetml/2006/main" xmlns:r="http://schemas.openxmlformats.org/officeDocument/2006/relationships">
  <dimension ref="A1:O74"/>
  <sheetViews>
    <sheetView workbookViewId="0" topLeftCell="A38">
      <selection activeCell="D61" sqref="D61"/>
    </sheetView>
  </sheetViews>
  <sheetFormatPr defaultColWidth="8.8515625" defaultRowHeight="15"/>
  <cols>
    <col min="1" max="1" width="4.28125" style="221" customWidth="1"/>
    <col min="2" max="2" width="26.00390625" style="221" customWidth="1"/>
    <col min="3" max="3" width="13.140625" style="221" customWidth="1"/>
    <col min="4" max="4" width="10.28125" style="221" customWidth="1"/>
    <col min="5" max="5" width="10.421875" style="221" customWidth="1"/>
    <col min="6" max="6" width="8.140625" style="221" customWidth="1"/>
    <col min="7" max="7" width="7.00390625" style="221" customWidth="1"/>
    <col min="8" max="8" width="7.421875" style="221" customWidth="1"/>
    <col min="9" max="9" width="11.28125" style="221" customWidth="1"/>
    <col min="10" max="10" width="8.8515625" style="221" customWidth="1"/>
    <col min="11" max="11" width="14.140625" style="221" customWidth="1"/>
    <col min="12" max="12" width="14.7109375" style="221" customWidth="1"/>
    <col min="13" max="13" width="8.8515625" style="221" customWidth="1"/>
    <col min="14" max="14" width="12.8515625" style="221" customWidth="1"/>
    <col min="15" max="15" width="10.140625" style="221" customWidth="1"/>
    <col min="16" max="16384" width="8.8515625" style="221" customWidth="1"/>
  </cols>
  <sheetData>
    <row r="1" spans="1:15" ht="22.5" customHeight="1">
      <c r="A1" s="239" t="s">
        <v>7</v>
      </c>
      <c r="B1" s="284"/>
      <c r="C1" s="284"/>
      <c r="D1" s="284"/>
      <c r="E1" s="284"/>
      <c r="F1" s="284"/>
      <c r="G1" s="284"/>
      <c r="H1" s="284"/>
      <c r="I1" s="284"/>
      <c r="J1" s="284"/>
      <c r="K1" s="284"/>
      <c r="L1" s="284"/>
      <c r="M1" s="284"/>
      <c r="N1" s="284"/>
      <c r="O1" s="284"/>
    </row>
    <row r="2" spans="1:15" ht="20.25" customHeight="1">
      <c r="A2" s="239" t="s">
        <v>2146</v>
      </c>
      <c r="B2" s="284"/>
      <c r="C2" s="284"/>
      <c r="D2" s="284"/>
      <c r="E2" s="284"/>
      <c r="F2" s="284"/>
      <c r="G2" s="284"/>
      <c r="H2" s="284"/>
      <c r="I2" s="284"/>
      <c r="J2" s="284"/>
      <c r="K2" s="284"/>
      <c r="L2" s="284"/>
      <c r="M2" s="284"/>
      <c r="N2" s="284"/>
      <c r="O2" s="284"/>
    </row>
    <row r="3" spans="1:15" ht="55.5" customHeight="1">
      <c r="A3" s="285">
        <v>1</v>
      </c>
      <c r="B3" s="439" t="s">
        <v>2050</v>
      </c>
      <c r="C3" s="439"/>
      <c r="D3" s="439"/>
      <c r="E3" s="439"/>
      <c r="F3" s="439"/>
      <c r="G3" s="439"/>
      <c r="H3" s="439"/>
      <c r="I3" s="439"/>
      <c r="J3" s="284"/>
      <c r="K3" s="284"/>
      <c r="L3" s="284"/>
      <c r="M3" s="284"/>
      <c r="N3" s="284"/>
      <c r="O3" s="284"/>
    </row>
    <row r="4" spans="1:15" ht="15">
      <c r="A4" s="286"/>
      <c r="B4" s="284"/>
      <c r="C4" s="284"/>
      <c r="D4" s="284"/>
      <c r="E4" s="284"/>
      <c r="F4" s="284"/>
      <c r="G4" s="287"/>
      <c r="H4" s="288"/>
      <c r="I4" s="284"/>
      <c r="J4" s="284"/>
      <c r="K4" s="284"/>
      <c r="L4" s="284"/>
      <c r="M4" s="284"/>
      <c r="N4" s="284"/>
      <c r="O4" s="284"/>
    </row>
    <row r="5" spans="1:15" ht="15">
      <c r="A5" s="289">
        <v>2</v>
      </c>
      <c r="B5" s="290" t="s">
        <v>2051</v>
      </c>
      <c r="C5" s="284"/>
      <c r="D5" s="284"/>
      <c r="E5" s="284"/>
      <c r="F5" s="284"/>
      <c r="G5" s="287"/>
      <c r="H5" s="288"/>
      <c r="I5" s="284"/>
      <c r="J5" s="284"/>
      <c r="K5" s="284"/>
      <c r="L5" s="284"/>
      <c r="M5" s="284"/>
      <c r="N5" s="284"/>
      <c r="O5" s="284"/>
    </row>
    <row r="6" spans="1:15" ht="45" customHeight="1">
      <c r="A6" s="286"/>
      <c r="B6" s="439" t="s">
        <v>2052</v>
      </c>
      <c r="C6" s="439"/>
      <c r="D6" s="439"/>
      <c r="E6" s="439"/>
      <c r="F6" s="439"/>
      <c r="G6" s="439"/>
      <c r="H6" s="439"/>
      <c r="I6" s="439"/>
      <c r="J6" s="284"/>
      <c r="K6" s="284"/>
      <c r="L6" s="284"/>
      <c r="M6" s="284"/>
      <c r="N6" s="284"/>
      <c r="O6" s="284"/>
    </row>
    <row r="7" spans="1:15" ht="30.75" customHeight="1">
      <c r="A7" s="286"/>
      <c r="B7" s="440" t="s">
        <v>2053</v>
      </c>
      <c r="C7" s="439"/>
      <c r="D7" s="439"/>
      <c r="E7" s="439"/>
      <c r="F7" s="439"/>
      <c r="G7" s="439"/>
      <c r="H7" s="439"/>
      <c r="I7" s="439"/>
      <c r="J7" s="284"/>
      <c r="K7" s="284"/>
      <c r="L7" s="284"/>
      <c r="M7" s="284"/>
      <c r="N7" s="284"/>
      <c r="O7" s="284"/>
    </row>
    <row r="8" spans="1:15" ht="15">
      <c r="A8" s="286"/>
      <c r="B8" s="362"/>
      <c r="C8" s="362"/>
      <c r="D8" s="362"/>
      <c r="E8" s="362"/>
      <c r="F8" s="362"/>
      <c r="G8" s="413">
        <v>2016</v>
      </c>
      <c r="H8" s="363"/>
      <c r="I8" s="413">
        <v>2015</v>
      </c>
      <c r="J8" s="362"/>
      <c r="K8" s="284"/>
      <c r="L8" s="284"/>
      <c r="M8" s="284"/>
      <c r="N8" s="284"/>
      <c r="O8" s="284"/>
    </row>
    <row r="9" spans="1:15" ht="15">
      <c r="A9" s="289">
        <v>3</v>
      </c>
      <c r="B9" s="364" t="s">
        <v>2054</v>
      </c>
      <c r="C9" s="365"/>
      <c r="D9" s="365"/>
      <c r="E9" s="365"/>
      <c r="F9" s="365"/>
      <c r="G9" s="366" t="s">
        <v>2019</v>
      </c>
      <c r="H9" s="363"/>
      <c r="I9" s="366" t="s">
        <v>2019</v>
      </c>
      <c r="J9" s="362"/>
      <c r="K9" s="284"/>
      <c r="L9" s="284"/>
      <c r="M9" s="284"/>
      <c r="N9" s="284"/>
      <c r="O9" s="284"/>
    </row>
    <row r="10" spans="1:15" ht="15">
      <c r="A10" s="286"/>
      <c r="B10" s="365" t="s">
        <v>2055</v>
      </c>
      <c r="C10" s="367"/>
      <c r="D10" s="365"/>
      <c r="E10" s="365"/>
      <c r="F10" s="365"/>
      <c r="G10" s="368"/>
      <c r="H10" s="369"/>
      <c r="I10" s="370">
        <v>1000</v>
      </c>
      <c r="J10" s="371"/>
      <c r="K10" s="284"/>
      <c r="L10" s="284"/>
      <c r="M10" s="284"/>
      <c r="N10" s="284"/>
      <c r="O10" s="284"/>
    </row>
    <row r="11" spans="1:15" ht="15">
      <c r="A11" s="286"/>
      <c r="B11" s="365" t="s">
        <v>1879</v>
      </c>
      <c r="C11" s="367"/>
      <c r="D11" s="365"/>
      <c r="E11" s="365"/>
      <c r="F11" s="365"/>
      <c r="G11" s="368"/>
      <c r="H11" s="369"/>
      <c r="I11" s="370">
        <v>2838</v>
      </c>
      <c r="J11" s="371"/>
      <c r="K11" s="284"/>
      <c r="L11" s="284"/>
      <c r="M11" s="284"/>
      <c r="N11" s="284"/>
      <c r="O11" s="284"/>
    </row>
    <row r="12" spans="1:15" ht="15">
      <c r="A12" s="286"/>
      <c r="B12" s="365" t="s">
        <v>2056</v>
      </c>
      <c r="C12" s="367"/>
      <c r="D12" s="365"/>
      <c r="E12" s="365"/>
      <c r="F12" s="365"/>
      <c r="G12" s="368"/>
      <c r="H12" s="369"/>
      <c r="I12" s="370">
        <f>+'[2]Income n exp'!E11-'[2]Notes to accounts'!I10-'[2]Notes to accounts'!I11</f>
        <v>6368.639999999999</v>
      </c>
      <c r="J12" s="362"/>
      <c r="K12" s="284"/>
      <c r="L12" s="284"/>
      <c r="M12" s="284"/>
      <c r="N12" s="284"/>
      <c r="O12" s="284"/>
    </row>
    <row r="13" spans="1:15" ht="15">
      <c r="A13" s="286"/>
      <c r="B13" s="365" t="s">
        <v>2057</v>
      </c>
      <c r="C13" s="367"/>
      <c r="D13" s="365"/>
      <c r="E13" s="365"/>
      <c r="F13" s="365"/>
      <c r="G13" s="368"/>
      <c r="H13" s="369"/>
      <c r="I13" s="370"/>
      <c r="J13" s="362"/>
      <c r="K13" s="284"/>
      <c r="L13" s="284"/>
      <c r="M13" s="284"/>
      <c r="N13" s="284"/>
      <c r="O13" s="284"/>
    </row>
    <row r="14" spans="1:15" ht="15">
      <c r="A14" s="286"/>
      <c r="B14" s="365" t="s">
        <v>2058</v>
      </c>
      <c r="C14" s="367"/>
      <c r="D14" s="365"/>
      <c r="E14" s="365"/>
      <c r="F14" s="365"/>
      <c r="G14" s="368"/>
      <c r="H14" s="369"/>
      <c r="I14" s="372">
        <v>-10297</v>
      </c>
      <c r="J14" s="362"/>
      <c r="K14" s="284"/>
      <c r="L14" s="284"/>
      <c r="M14" s="284"/>
      <c r="N14" s="284"/>
      <c r="O14" s="284"/>
    </row>
    <row r="15" spans="1:15" ht="15.75" thickBot="1">
      <c r="A15" s="286"/>
      <c r="B15" s="367" t="s">
        <v>2</v>
      </c>
      <c r="C15" s="365"/>
      <c r="D15" s="365"/>
      <c r="E15" s="365"/>
      <c r="F15" s="365"/>
      <c r="G15" s="362"/>
      <c r="H15" s="373"/>
      <c r="I15" s="374">
        <f>SUM(I10:I14)</f>
        <v>-90.36000000000058</v>
      </c>
      <c r="J15" s="362"/>
      <c r="K15" s="284"/>
      <c r="L15" s="284"/>
      <c r="M15" s="284"/>
      <c r="N15" s="284"/>
      <c r="O15" s="284"/>
    </row>
    <row r="16" spans="1:15" ht="15.75" thickTop="1">
      <c r="A16" s="289">
        <v>4</v>
      </c>
      <c r="B16" s="298" t="s">
        <v>2059</v>
      </c>
      <c r="C16" s="297"/>
      <c r="D16" s="297"/>
      <c r="E16" s="297"/>
      <c r="F16" s="297"/>
      <c r="G16" s="297"/>
      <c r="H16" s="297"/>
      <c r="I16" s="297"/>
      <c r="J16" s="297"/>
      <c r="K16" s="284"/>
      <c r="L16" s="284"/>
      <c r="M16" s="284"/>
      <c r="N16" s="284"/>
      <c r="O16" s="284"/>
    </row>
    <row r="17" spans="1:15" ht="15">
      <c r="A17" s="289"/>
      <c r="B17" s="315" t="s">
        <v>449</v>
      </c>
      <c r="C17" s="297"/>
      <c r="D17" s="297"/>
      <c r="E17" s="297"/>
      <c r="F17" s="297"/>
      <c r="G17" s="297"/>
      <c r="H17" s="297"/>
      <c r="I17" s="296">
        <v>324</v>
      </c>
      <c r="J17" s="297"/>
      <c r="K17" s="284"/>
      <c r="L17" s="284"/>
      <c r="M17" s="284"/>
      <c r="N17" s="284"/>
      <c r="O17" s="284"/>
    </row>
    <row r="18" spans="1:15" ht="15">
      <c r="A18" s="289"/>
      <c r="B18" s="315" t="s">
        <v>2148</v>
      </c>
      <c r="C18" s="297"/>
      <c r="D18" s="297"/>
      <c r="E18" s="297"/>
      <c r="F18" s="297"/>
      <c r="G18" s="297"/>
      <c r="H18" s="297"/>
      <c r="I18" s="296">
        <v>13</v>
      </c>
      <c r="J18" s="297"/>
      <c r="K18" s="284"/>
      <c r="L18" s="284"/>
      <c r="M18" s="284"/>
      <c r="N18" s="284"/>
      <c r="O18" s="284"/>
    </row>
    <row r="19" spans="1:15" ht="15">
      <c r="A19" s="289"/>
      <c r="B19" s="315" t="s">
        <v>2149</v>
      </c>
      <c r="C19" s="297"/>
      <c r="D19" s="297"/>
      <c r="E19" s="297"/>
      <c r="F19" s="297"/>
      <c r="G19" s="297"/>
      <c r="H19" s="297"/>
      <c r="I19" s="296">
        <v>31</v>
      </c>
      <c r="J19" s="297"/>
      <c r="K19" s="284"/>
      <c r="L19" s="284"/>
      <c r="M19" s="284"/>
      <c r="N19" s="284"/>
      <c r="O19" s="284"/>
    </row>
    <row r="20" spans="1:15" ht="15">
      <c r="A20" s="289"/>
      <c r="B20" s="315" t="s">
        <v>2150</v>
      </c>
      <c r="C20" s="297"/>
      <c r="D20" s="297"/>
      <c r="E20" s="297"/>
      <c r="F20" s="297"/>
      <c r="G20" s="297"/>
      <c r="H20" s="297"/>
      <c r="I20" s="296">
        <v>34.13</v>
      </c>
      <c r="J20" s="297"/>
      <c r="K20" s="284"/>
      <c r="L20" s="284"/>
      <c r="M20" s="284"/>
      <c r="N20" s="284"/>
      <c r="O20" s="284"/>
    </row>
    <row r="21" spans="1:15" ht="15">
      <c r="A21" s="289"/>
      <c r="B21" s="315" t="s">
        <v>2151</v>
      </c>
      <c r="C21" s="297"/>
      <c r="D21" s="297"/>
      <c r="E21" s="297"/>
      <c r="F21" s="297"/>
      <c r="G21" s="297"/>
      <c r="H21" s="297"/>
      <c r="I21" s="296">
        <v>39</v>
      </c>
      <c r="J21" s="297"/>
      <c r="K21" s="284"/>
      <c r="L21" s="284"/>
      <c r="M21" s="284"/>
      <c r="N21" s="284"/>
      <c r="O21" s="284"/>
    </row>
    <row r="22" spans="1:15" ht="15">
      <c r="A22" s="286"/>
      <c r="B22" s="291" t="s">
        <v>2147</v>
      </c>
      <c r="C22" s="291"/>
      <c r="D22" s="291"/>
      <c r="E22" s="291"/>
      <c r="F22" s="291"/>
      <c r="G22" s="292"/>
      <c r="H22" s="299"/>
      <c r="I22" s="296">
        <v>60</v>
      </c>
      <c r="J22" s="297"/>
      <c r="K22" s="284"/>
      <c r="L22" s="284"/>
      <c r="M22" s="284"/>
      <c r="N22" s="284"/>
      <c r="O22" s="284"/>
    </row>
    <row r="23" spans="1:15" ht="15">
      <c r="A23" s="286"/>
      <c r="B23" s="291" t="s">
        <v>2152</v>
      </c>
      <c r="C23" s="291"/>
      <c r="D23" s="291"/>
      <c r="E23" s="291"/>
      <c r="F23" s="291"/>
      <c r="G23" s="292"/>
      <c r="H23" s="299"/>
      <c r="I23" s="310">
        <v>590</v>
      </c>
      <c r="J23" s="297"/>
      <c r="K23" s="284"/>
      <c r="L23" s="284"/>
      <c r="M23" s="284"/>
      <c r="N23" s="284"/>
      <c r="O23" s="284"/>
    </row>
    <row r="24" spans="1:15" ht="15">
      <c r="A24" s="286"/>
      <c r="B24" s="294" t="s">
        <v>1887</v>
      </c>
      <c r="C24" s="291"/>
      <c r="D24" s="291"/>
      <c r="E24" s="291"/>
      <c r="F24" s="291"/>
      <c r="G24" s="292"/>
      <c r="H24" s="299"/>
      <c r="I24" s="380">
        <f>SUM(I17:I23)</f>
        <v>1091.13</v>
      </c>
      <c r="J24" s="297"/>
      <c r="K24" s="284"/>
      <c r="L24" s="284"/>
      <c r="M24" s="284"/>
      <c r="N24" s="284"/>
      <c r="O24" s="284"/>
    </row>
    <row r="25" spans="1:15" ht="13.5" customHeight="1">
      <c r="A25" s="286"/>
      <c r="B25" s="294"/>
      <c r="C25" s="291"/>
      <c r="D25" s="291"/>
      <c r="E25" s="291"/>
      <c r="F25" s="291"/>
      <c r="G25" s="292"/>
      <c r="H25" s="299"/>
      <c r="I25" s="300"/>
      <c r="J25" s="297"/>
      <c r="K25" s="284"/>
      <c r="L25" s="284"/>
      <c r="M25" s="284"/>
      <c r="N25" s="284"/>
      <c r="O25" s="284"/>
    </row>
    <row r="26" spans="1:15" ht="15">
      <c r="A26" s="289">
        <v>5</v>
      </c>
      <c r="B26" s="298" t="s">
        <v>2060</v>
      </c>
      <c r="C26" s="291"/>
      <c r="D26" s="291"/>
      <c r="E26" s="291"/>
      <c r="F26" s="291"/>
      <c r="G26" s="292"/>
      <c r="H26" s="293"/>
      <c r="I26" s="297"/>
      <c r="J26" s="297"/>
      <c r="K26" s="284"/>
      <c r="L26" s="284"/>
      <c r="M26" s="284"/>
      <c r="N26" s="284"/>
      <c r="O26" s="284"/>
    </row>
    <row r="27" spans="1:15" ht="15.75" thickBot="1">
      <c r="A27" s="286"/>
      <c r="B27" s="297"/>
      <c r="C27" s="315"/>
      <c r="D27" s="315"/>
      <c r="E27" s="315"/>
      <c r="F27" s="315"/>
      <c r="G27" s="292"/>
      <c r="H27" s="295"/>
      <c r="I27" s="316"/>
      <c r="J27" s="297"/>
      <c r="K27" s="284"/>
      <c r="L27" s="284"/>
      <c r="M27" s="221" t="s">
        <v>2061</v>
      </c>
      <c r="N27" s="221" t="s">
        <v>2062</v>
      </c>
      <c r="O27" s="221" t="s">
        <v>1887</v>
      </c>
    </row>
    <row r="28" spans="1:15" ht="44.25" customHeight="1">
      <c r="A28" s="301"/>
      <c r="B28" s="317"/>
      <c r="C28" s="318" t="s">
        <v>2126</v>
      </c>
      <c r="D28" s="318" t="s">
        <v>2165</v>
      </c>
      <c r="E28" s="318" t="s">
        <v>2166</v>
      </c>
      <c r="F28" s="318" t="s">
        <v>6</v>
      </c>
      <c r="G28" s="318" t="s">
        <v>2063</v>
      </c>
      <c r="H28" s="318" t="s">
        <v>2064</v>
      </c>
      <c r="I28" s="319" t="s">
        <v>2167</v>
      </c>
      <c r="J28" s="297"/>
      <c r="K28" s="284"/>
      <c r="L28" s="284" t="s">
        <v>2065</v>
      </c>
      <c r="M28" s="302">
        <v>5559</v>
      </c>
      <c r="N28" s="302">
        <v>317510</v>
      </c>
      <c r="O28" s="302">
        <f>+M28+N28</f>
        <v>323069</v>
      </c>
    </row>
    <row r="29" spans="1:15" ht="15">
      <c r="A29" s="301"/>
      <c r="B29" s="320"/>
      <c r="C29" s="321"/>
      <c r="D29" s="322"/>
      <c r="E29" s="323"/>
      <c r="F29" s="323"/>
      <c r="G29" s="323"/>
      <c r="H29" s="323"/>
      <c r="I29" s="324"/>
      <c r="J29" s="297"/>
      <c r="K29" s="284"/>
      <c r="L29" s="284" t="s">
        <v>2066</v>
      </c>
      <c r="M29" s="302"/>
      <c r="N29" s="302"/>
      <c r="O29" s="302">
        <f>+M29+N29</f>
        <v>0</v>
      </c>
    </row>
    <row r="30" spans="1:15" ht="15">
      <c r="A30" s="301"/>
      <c r="B30" s="303" t="s">
        <v>2067</v>
      </c>
      <c r="C30" s="325">
        <v>253</v>
      </c>
      <c r="D30" s="325"/>
      <c r="E30" s="325">
        <v>253</v>
      </c>
      <c r="F30" s="325">
        <f>E30*20%</f>
        <v>50.6</v>
      </c>
      <c r="G30" s="325"/>
      <c r="H30" s="325"/>
      <c r="I30" s="326">
        <f>+E30-F30-G30-H30</f>
        <v>202.4</v>
      </c>
      <c r="J30" s="297" t="s">
        <v>2068</v>
      </c>
      <c r="K30" s="284"/>
      <c r="L30" s="284" t="s">
        <v>2069</v>
      </c>
      <c r="M30" s="302">
        <v>450</v>
      </c>
      <c r="N30" s="302">
        <v>0</v>
      </c>
      <c r="O30" s="302">
        <f>+M30+N30</f>
        <v>450</v>
      </c>
    </row>
    <row r="31" spans="1:15" ht="15">
      <c r="A31" s="301"/>
      <c r="B31" s="303" t="s">
        <v>2070</v>
      </c>
      <c r="C31" s="325">
        <v>318</v>
      </c>
      <c r="D31" s="325"/>
      <c r="E31" s="325">
        <f>C31</f>
        <v>318</v>
      </c>
      <c r="F31" s="325">
        <f>E31*20%</f>
        <v>63.6</v>
      </c>
      <c r="G31" s="325"/>
      <c r="H31" s="325"/>
      <c r="I31" s="326">
        <f>+E31-F31-G31-H31</f>
        <v>254.4</v>
      </c>
      <c r="J31" s="297"/>
      <c r="K31" s="284"/>
      <c r="L31" s="284"/>
      <c r="M31" s="302"/>
      <c r="N31" s="302"/>
      <c r="O31" s="302"/>
    </row>
    <row r="32" spans="1:15" ht="15">
      <c r="A32" s="301"/>
      <c r="B32" s="303" t="s">
        <v>2071</v>
      </c>
      <c r="C32" s="325">
        <v>0</v>
      </c>
      <c r="D32" s="325">
        <v>0</v>
      </c>
      <c r="E32" s="325">
        <f aca="true" t="shared" si="0" ref="E32:E40">C32+D32</f>
        <v>0</v>
      </c>
      <c r="F32" s="325"/>
      <c r="G32" s="325"/>
      <c r="H32" s="325"/>
      <c r="I32" s="326">
        <f aca="true" t="shared" si="1" ref="I32:I40">+E32-F32-G32-H32</f>
        <v>0</v>
      </c>
      <c r="J32" s="297" t="s">
        <v>2072</v>
      </c>
      <c r="K32" s="284"/>
      <c r="L32" s="284"/>
      <c r="M32" s="284"/>
      <c r="N32" s="284"/>
      <c r="O32" s="284"/>
    </row>
    <row r="33" spans="1:15" ht="15">
      <c r="A33" s="301"/>
      <c r="B33" s="303" t="s">
        <v>2073</v>
      </c>
      <c r="C33" s="325">
        <v>91</v>
      </c>
      <c r="D33" s="325">
        <v>0</v>
      </c>
      <c r="E33" s="325">
        <f t="shared" si="0"/>
        <v>91</v>
      </c>
      <c r="F33" s="325">
        <f>E33*20%</f>
        <v>18.2</v>
      </c>
      <c r="G33" s="325"/>
      <c r="H33" s="325"/>
      <c r="I33" s="326">
        <f t="shared" si="1"/>
        <v>72.8</v>
      </c>
      <c r="J33" s="297" t="s">
        <v>2072</v>
      </c>
      <c r="K33" s="284"/>
      <c r="L33" s="284" t="s">
        <v>2074</v>
      </c>
      <c r="M33" s="302">
        <f>SUM(M28:M32)</f>
        <v>6009</v>
      </c>
      <c r="N33" s="302">
        <f>SUM(N28:N32)</f>
        <v>317510</v>
      </c>
      <c r="O33" s="302">
        <f>SUM(O28:O32)</f>
        <v>323519</v>
      </c>
    </row>
    <row r="34" spans="1:15" ht="15">
      <c r="A34" s="301"/>
      <c r="B34" s="303" t="s">
        <v>2075</v>
      </c>
      <c r="C34" s="325">
        <v>230</v>
      </c>
      <c r="D34" s="325"/>
      <c r="E34" s="325">
        <f t="shared" si="0"/>
        <v>230</v>
      </c>
      <c r="F34" s="325">
        <f aca="true" t="shared" si="2" ref="F34:F40">E34*20%</f>
        <v>46</v>
      </c>
      <c r="G34" s="325"/>
      <c r="H34" s="325"/>
      <c r="I34" s="326">
        <f t="shared" si="1"/>
        <v>184</v>
      </c>
      <c r="J34" s="297" t="s">
        <v>2068</v>
      </c>
      <c r="K34" s="284"/>
      <c r="L34" s="284"/>
      <c r="M34" s="302"/>
      <c r="N34" s="302"/>
      <c r="O34" s="302"/>
    </row>
    <row r="35" spans="1:15" ht="15">
      <c r="A35" s="301"/>
      <c r="B35" s="303" t="s">
        <v>2076</v>
      </c>
      <c r="C35" s="325">
        <v>0</v>
      </c>
      <c r="D35" s="325">
        <v>0</v>
      </c>
      <c r="E35" s="325">
        <f t="shared" si="0"/>
        <v>0</v>
      </c>
      <c r="F35" s="325">
        <v>0</v>
      </c>
      <c r="G35" s="325">
        <v>0</v>
      </c>
      <c r="H35" s="325">
        <v>0</v>
      </c>
      <c r="I35" s="326">
        <v>0</v>
      </c>
      <c r="J35" s="297" t="s">
        <v>2068</v>
      </c>
      <c r="K35" s="284"/>
      <c r="L35" s="284" t="s">
        <v>2077</v>
      </c>
      <c r="M35" s="302"/>
      <c r="N35" s="302"/>
      <c r="O35" s="302"/>
    </row>
    <row r="36" spans="1:15" ht="15">
      <c r="A36" s="301"/>
      <c r="B36" s="303" t="s">
        <v>2078</v>
      </c>
      <c r="C36" s="325">
        <v>264</v>
      </c>
      <c r="D36" s="325"/>
      <c r="E36" s="325">
        <f t="shared" si="0"/>
        <v>264</v>
      </c>
      <c r="F36" s="325">
        <f t="shared" si="2"/>
        <v>52.800000000000004</v>
      </c>
      <c r="G36" s="325"/>
      <c r="H36" s="325"/>
      <c r="I36" s="326">
        <f t="shared" si="1"/>
        <v>211.2</v>
      </c>
      <c r="J36" s="297" t="s">
        <v>2068</v>
      </c>
      <c r="K36" s="284"/>
      <c r="L36" s="284" t="s">
        <v>2079</v>
      </c>
      <c r="M36" s="302">
        <v>2426</v>
      </c>
      <c r="N36" s="302">
        <v>0</v>
      </c>
      <c r="O36" s="302">
        <f>+M36+N36</f>
        <v>2426</v>
      </c>
    </row>
    <row r="37" spans="1:15" ht="15">
      <c r="A37" s="301"/>
      <c r="B37" s="303" t="s">
        <v>2080</v>
      </c>
      <c r="C37" s="325">
        <v>378</v>
      </c>
      <c r="D37" s="325">
        <v>0</v>
      </c>
      <c r="E37" s="325">
        <f t="shared" si="0"/>
        <v>378</v>
      </c>
      <c r="F37" s="325">
        <f t="shared" si="2"/>
        <v>75.60000000000001</v>
      </c>
      <c r="G37" s="325"/>
      <c r="H37" s="325"/>
      <c r="I37" s="326">
        <f t="shared" si="1"/>
        <v>302.4</v>
      </c>
      <c r="J37" s="297" t="s">
        <v>2068</v>
      </c>
      <c r="K37" s="284"/>
      <c r="L37" s="284" t="s">
        <v>2081</v>
      </c>
      <c r="M37" s="302">
        <f>717+163</f>
        <v>880</v>
      </c>
      <c r="N37" s="302">
        <v>0</v>
      </c>
      <c r="O37" s="302">
        <f>+M37+N37</f>
        <v>880</v>
      </c>
    </row>
    <row r="38" spans="1:15" ht="15">
      <c r="A38" s="301"/>
      <c r="B38" s="303" t="s">
        <v>2082</v>
      </c>
      <c r="C38" s="325">
        <v>0</v>
      </c>
      <c r="D38" s="325">
        <v>0</v>
      </c>
      <c r="E38" s="325">
        <f>C38+D38</f>
        <v>0</v>
      </c>
      <c r="F38" s="325"/>
      <c r="G38" s="325"/>
      <c r="H38" s="325"/>
      <c r="I38" s="326">
        <f t="shared" si="1"/>
        <v>0</v>
      </c>
      <c r="J38" s="297" t="s">
        <v>2068</v>
      </c>
      <c r="K38" s="284"/>
      <c r="L38" s="284" t="s">
        <v>2083</v>
      </c>
      <c r="M38" s="302">
        <v>718</v>
      </c>
      <c r="N38" s="284"/>
      <c r="O38" s="302">
        <f>+M38+N38</f>
        <v>718</v>
      </c>
    </row>
    <row r="39" spans="1:15" ht="15">
      <c r="A39" s="301"/>
      <c r="B39" s="303" t="s">
        <v>2084</v>
      </c>
      <c r="C39" s="325">
        <v>184</v>
      </c>
      <c r="D39" s="325">
        <v>0</v>
      </c>
      <c r="E39" s="325">
        <f t="shared" si="0"/>
        <v>184</v>
      </c>
      <c r="F39" s="325">
        <f t="shared" si="2"/>
        <v>36.800000000000004</v>
      </c>
      <c r="G39" s="325"/>
      <c r="H39" s="325"/>
      <c r="I39" s="326">
        <f t="shared" si="1"/>
        <v>147.2</v>
      </c>
      <c r="J39" s="297" t="s">
        <v>2068</v>
      </c>
      <c r="K39" s="284"/>
      <c r="L39" s="284" t="s">
        <v>2085</v>
      </c>
      <c r="M39" s="302">
        <f>SUM(M36:M38)</f>
        <v>4024</v>
      </c>
      <c r="N39" s="302">
        <f>SUM(N36:N38)</f>
        <v>0</v>
      </c>
      <c r="O39" s="302">
        <f>SUM(O36:O38)</f>
        <v>4024</v>
      </c>
    </row>
    <row r="40" spans="1:15" ht="15.75" thickBot="1">
      <c r="A40" s="301"/>
      <c r="B40" s="327" t="s">
        <v>2086</v>
      </c>
      <c r="C40" s="328">
        <v>188</v>
      </c>
      <c r="D40" s="328">
        <v>0</v>
      </c>
      <c r="E40" s="325">
        <f t="shared" si="0"/>
        <v>188</v>
      </c>
      <c r="F40" s="325">
        <f t="shared" si="2"/>
        <v>37.6</v>
      </c>
      <c r="G40" s="325"/>
      <c r="H40" s="325"/>
      <c r="I40" s="326">
        <f t="shared" si="1"/>
        <v>150.4</v>
      </c>
      <c r="J40" s="297" t="s">
        <v>2068</v>
      </c>
      <c r="K40" s="284"/>
      <c r="L40" s="284" t="s">
        <v>2087</v>
      </c>
      <c r="M40" s="302">
        <f>+M28-M36</f>
        <v>3133</v>
      </c>
      <c r="N40" s="302">
        <f>+N28-N36</f>
        <v>317510</v>
      </c>
      <c r="O40" s="302">
        <f>+O28-O36</f>
        <v>320643</v>
      </c>
    </row>
    <row r="41" spans="1:15" ht="15.75" thickBot="1">
      <c r="A41" s="301"/>
      <c r="B41" s="329" t="s">
        <v>1887</v>
      </c>
      <c r="C41" s="330">
        <f>SUM(C30:C40)</f>
        <v>1906</v>
      </c>
      <c r="D41" s="330">
        <f aca="true" t="shared" si="3" ref="D41:I41">SUM(D30:D40)</f>
        <v>0</v>
      </c>
      <c r="E41" s="330">
        <f t="shared" si="3"/>
        <v>1906</v>
      </c>
      <c r="F41" s="330">
        <f t="shared" si="3"/>
        <v>381.20000000000005</v>
      </c>
      <c r="G41" s="330">
        <f t="shared" si="3"/>
        <v>0</v>
      </c>
      <c r="H41" s="330">
        <f t="shared" si="3"/>
        <v>0</v>
      </c>
      <c r="I41" s="331">
        <f t="shared" si="3"/>
        <v>1524.8</v>
      </c>
      <c r="J41" s="297"/>
      <c r="K41" s="284"/>
      <c r="L41" s="284" t="s">
        <v>2088</v>
      </c>
      <c r="M41" s="302">
        <f>+M33-M39</f>
        <v>1985</v>
      </c>
      <c r="N41" s="302">
        <f>+N33-N39</f>
        <v>317510</v>
      </c>
      <c r="O41" s="302">
        <f>+O33-O39</f>
        <v>319495</v>
      </c>
    </row>
    <row r="42" spans="1:15" ht="15">
      <c r="A42" s="286"/>
      <c r="B42" s="297"/>
      <c r="C42" s="309"/>
      <c r="D42" s="297"/>
      <c r="E42" s="297"/>
      <c r="F42" s="297"/>
      <c r="G42" s="297"/>
      <c r="H42" s="297"/>
      <c r="I42" s="309"/>
      <c r="J42" s="297"/>
      <c r="K42" s="284"/>
      <c r="L42" s="284"/>
      <c r="M42" s="284"/>
      <c r="N42" s="284"/>
      <c r="O42" s="284"/>
    </row>
    <row r="43" spans="1:15" ht="63" customHeight="1">
      <c r="A43" s="285">
        <v>6</v>
      </c>
      <c r="B43" s="441" t="s">
        <v>2089</v>
      </c>
      <c r="C43" s="442"/>
      <c r="D43" s="442"/>
      <c r="E43" s="442"/>
      <c r="F43" s="442"/>
      <c r="G43" s="442"/>
      <c r="H43" s="442"/>
      <c r="I43" s="442"/>
      <c r="J43" s="297"/>
      <c r="K43" s="284"/>
      <c r="L43" s="284"/>
      <c r="M43" s="284"/>
      <c r="N43" s="284"/>
      <c r="O43" s="284"/>
    </row>
    <row r="44" spans="1:15" ht="15">
      <c r="A44" s="286"/>
      <c r="B44" s="336"/>
      <c r="C44" s="337"/>
      <c r="D44" s="336"/>
      <c r="E44" s="336"/>
      <c r="F44" s="336"/>
      <c r="G44" s="336"/>
      <c r="H44" s="336"/>
      <c r="I44" s="336"/>
      <c r="J44" s="297"/>
      <c r="K44" s="284"/>
      <c r="L44" s="284"/>
      <c r="M44" s="284"/>
      <c r="N44" s="284"/>
      <c r="O44" s="284"/>
    </row>
    <row r="45" spans="1:15" ht="33.75" customHeight="1">
      <c r="A45" s="285">
        <v>7</v>
      </c>
      <c r="B45" s="441" t="s">
        <v>2090</v>
      </c>
      <c r="C45" s="442"/>
      <c r="D45" s="442"/>
      <c r="E45" s="442"/>
      <c r="F45" s="442"/>
      <c r="G45" s="442"/>
      <c r="H45" s="442"/>
      <c r="I45" s="442"/>
      <c r="J45" s="297"/>
      <c r="K45" s="284"/>
      <c r="L45" s="284"/>
      <c r="M45" s="284"/>
      <c r="N45" s="284"/>
      <c r="O45" s="284"/>
    </row>
    <row r="46" spans="1:15" ht="15">
      <c r="A46" s="286"/>
      <c r="B46" s="336"/>
      <c r="C46" s="336"/>
      <c r="D46" s="336"/>
      <c r="E46" s="336"/>
      <c r="F46" s="336"/>
      <c r="G46" s="336"/>
      <c r="H46" s="336"/>
      <c r="I46" s="336"/>
      <c r="J46" s="297"/>
      <c r="K46" s="284"/>
      <c r="L46" s="284"/>
      <c r="M46" s="284"/>
      <c r="N46" s="284"/>
      <c r="O46" s="284"/>
    </row>
    <row r="47" spans="1:15" ht="27.75" customHeight="1">
      <c r="A47" s="285">
        <v>8</v>
      </c>
      <c r="B47" s="443" t="s">
        <v>2091</v>
      </c>
      <c r="C47" s="444"/>
      <c r="D47" s="444"/>
      <c r="E47" s="444"/>
      <c r="F47" s="444"/>
      <c r="G47" s="444"/>
      <c r="H47" s="444"/>
      <c r="I47" s="444"/>
      <c r="J47" s="297"/>
      <c r="K47" s="284"/>
      <c r="L47" s="284"/>
      <c r="M47" s="284"/>
      <c r="N47" s="284"/>
      <c r="O47" s="284"/>
    </row>
    <row r="48" spans="1:15" ht="15">
      <c r="A48" s="285"/>
      <c r="B48" s="338"/>
      <c r="C48" s="339"/>
      <c r="D48" s="339"/>
      <c r="E48" s="339"/>
      <c r="F48" s="339"/>
      <c r="G48" s="339"/>
      <c r="H48" s="339"/>
      <c r="I48" s="339"/>
      <c r="J48" s="297"/>
      <c r="K48" s="284"/>
      <c r="L48" s="284"/>
      <c r="M48" s="284"/>
      <c r="N48" s="284"/>
      <c r="O48" s="284"/>
    </row>
    <row r="49" spans="1:15" ht="30" customHeight="1">
      <c r="A49" s="285">
        <v>9</v>
      </c>
      <c r="B49" s="435" t="s">
        <v>2092</v>
      </c>
      <c r="C49" s="436"/>
      <c r="D49" s="436"/>
      <c r="E49" s="436"/>
      <c r="F49" s="436"/>
      <c r="G49" s="436"/>
      <c r="H49" s="436"/>
      <c r="I49" s="436"/>
      <c r="J49" s="297"/>
      <c r="K49" s="284"/>
      <c r="L49" s="284"/>
      <c r="M49" s="284"/>
      <c r="N49" s="284"/>
      <c r="O49" s="284"/>
    </row>
    <row r="50" spans="1:15" ht="15">
      <c r="A50" s="285"/>
      <c r="B50" s="297"/>
      <c r="C50" s="297"/>
      <c r="D50" s="297"/>
      <c r="E50" s="297"/>
      <c r="F50" s="297"/>
      <c r="G50" s="297"/>
      <c r="H50" s="297"/>
      <c r="I50" s="297"/>
      <c r="J50" s="297"/>
      <c r="K50" s="284"/>
      <c r="L50" s="284"/>
      <c r="M50" s="284"/>
      <c r="N50" s="284"/>
      <c r="O50" s="284"/>
    </row>
    <row r="51" spans="1:15" ht="15" customHeight="1">
      <c r="A51" s="285">
        <v>10</v>
      </c>
      <c r="B51" s="437" t="s">
        <v>2093</v>
      </c>
      <c r="C51" s="438"/>
      <c r="D51" s="438"/>
      <c r="E51" s="438"/>
      <c r="F51" s="438"/>
      <c r="G51" s="438"/>
      <c r="H51" s="438"/>
      <c r="I51" s="438"/>
      <c r="J51" s="297"/>
      <c r="K51" s="284"/>
      <c r="L51" s="284"/>
      <c r="M51" s="284"/>
      <c r="N51" s="284"/>
      <c r="O51" s="284"/>
    </row>
    <row r="52" spans="1:15" ht="15">
      <c r="A52" s="304"/>
      <c r="B52" s="305" t="s">
        <v>2094</v>
      </c>
      <c r="C52" s="305"/>
      <c r="D52" s="305"/>
      <c r="E52" s="305"/>
      <c r="F52" s="305"/>
      <c r="G52" s="305"/>
      <c r="H52" s="305"/>
      <c r="I52" s="305"/>
      <c r="J52" s="297"/>
      <c r="K52" s="284"/>
      <c r="L52" s="284"/>
      <c r="M52" s="284"/>
      <c r="N52" s="284"/>
      <c r="O52" s="284"/>
    </row>
    <row r="53" spans="1:15" ht="15">
      <c r="A53" s="304"/>
      <c r="B53" s="305"/>
      <c r="C53" s="412">
        <v>2016</v>
      </c>
      <c r="D53" s="412">
        <v>2015</v>
      </c>
      <c r="E53" s="305"/>
      <c r="F53" s="305"/>
      <c r="G53" s="305"/>
      <c r="H53" s="305"/>
      <c r="I53" s="305"/>
      <c r="J53" s="297"/>
      <c r="K53" s="284"/>
      <c r="L53" s="284"/>
      <c r="M53" s="284"/>
      <c r="N53" s="284"/>
      <c r="O53" s="284"/>
    </row>
    <row r="54" spans="1:15" ht="15">
      <c r="A54" s="304"/>
      <c r="B54" s="305"/>
      <c r="C54" s="411" t="s">
        <v>2019</v>
      </c>
      <c r="D54" s="411" t="s">
        <v>2019</v>
      </c>
      <c r="E54" s="305"/>
      <c r="F54" s="305"/>
      <c r="G54" s="305"/>
      <c r="H54" s="305"/>
      <c r="I54" s="305"/>
      <c r="J54" s="297"/>
      <c r="K54" s="284"/>
      <c r="L54" s="284"/>
      <c r="M54" s="284"/>
      <c r="N54" s="284"/>
      <c r="O54" s="284"/>
    </row>
    <row r="55" spans="1:15" ht="15">
      <c r="A55" s="306"/>
      <c r="B55" s="307" t="s">
        <v>2095</v>
      </c>
      <c r="D55" s="308">
        <f>'PAYE Details'!N11</f>
        <v>17429.88</v>
      </c>
      <c r="F55" s="297"/>
      <c r="G55" s="297"/>
      <c r="H55" s="297"/>
      <c r="I55" s="297"/>
      <c r="J55" s="297"/>
      <c r="K55" s="284"/>
      <c r="L55" s="284"/>
      <c r="M55" s="284"/>
      <c r="N55" s="284"/>
      <c r="O55" s="284"/>
    </row>
    <row r="56" spans="1:15" ht="15">
      <c r="A56" s="306"/>
      <c r="B56" s="307" t="s">
        <v>2096</v>
      </c>
      <c r="D56" s="310">
        <f>'PAYE Details'!N9+'PAYE Details'!N10</f>
        <v>3570.1200000000003</v>
      </c>
      <c r="F56" s="297"/>
      <c r="G56" s="297"/>
      <c r="H56" s="297"/>
      <c r="I56" s="297"/>
      <c r="J56" s="297"/>
      <c r="K56" s="284"/>
      <c r="L56" s="284"/>
      <c r="M56" s="284"/>
      <c r="N56" s="284"/>
      <c r="O56" s="284"/>
    </row>
    <row r="57" spans="1:15" ht="15">
      <c r="A57" s="306"/>
      <c r="B57" s="311" t="s">
        <v>1887</v>
      </c>
      <c r="D57" s="408">
        <f>+D55+D56</f>
        <v>21000</v>
      </c>
      <c r="F57" s="297"/>
      <c r="G57" s="297"/>
      <c r="H57" s="297"/>
      <c r="I57" s="297"/>
      <c r="J57" s="297"/>
      <c r="K57" s="284"/>
      <c r="L57" s="284"/>
      <c r="M57" s="284"/>
      <c r="N57" s="284"/>
      <c r="O57" s="284"/>
    </row>
    <row r="58" spans="1:15" ht="15">
      <c r="A58" s="306"/>
      <c r="B58" s="297"/>
      <c r="D58" s="297"/>
      <c r="F58" s="297"/>
      <c r="G58" s="297"/>
      <c r="H58" s="297"/>
      <c r="I58" s="297"/>
      <c r="J58" s="297"/>
      <c r="K58" s="284"/>
      <c r="L58" s="284"/>
      <c r="M58" s="284"/>
      <c r="N58" s="284"/>
      <c r="O58" s="284"/>
    </row>
    <row r="59" spans="1:15" ht="15">
      <c r="A59" s="285">
        <v>11</v>
      </c>
      <c r="B59" s="332" t="s">
        <v>2097</v>
      </c>
      <c r="D59" s="407">
        <v>2015</v>
      </c>
      <c r="F59" s="297"/>
      <c r="G59" s="297"/>
      <c r="H59" s="297"/>
      <c r="I59" s="297"/>
      <c r="J59" s="297"/>
      <c r="K59" s="284"/>
      <c r="L59" s="284"/>
      <c r="M59" s="284"/>
      <c r="N59" s="284"/>
      <c r="O59" s="284"/>
    </row>
    <row r="60" spans="1:15" ht="15">
      <c r="A60" s="285"/>
      <c r="B60" s="332"/>
      <c r="F60" s="297"/>
      <c r="G60" s="297"/>
      <c r="H60" s="297"/>
      <c r="I60" s="297"/>
      <c r="J60" s="297"/>
      <c r="K60" s="284"/>
      <c r="L60" s="284"/>
      <c r="M60" s="284"/>
      <c r="N60" s="284"/>
      <c r="O60" s="284"/>
    </row>
    <row r="61" spans="1:15" ht="15">
      <c r="A61" s="286"/>
      <c r="B61" s="297" t="str">
        <f>'[2]Trail Balance'!A18</f>
        <v>Elders Services</v>
      </c>
      <c r="D61" s="360">
        <f>'[2]Trail Balance'!G18</f>
        <v>180</v>
      </c>
      <c r="F61" s="297"/>
      <c r="G61" s="297"/>
      <c r="H61" s="297"/>
      <c r="I61" s="297"/>
      <c r="J61" s="297"/>
      <c r="K61" s="284"/>
      <c r="L61" s="284"/>
      <c r="M61" s="284"/>
      <c r="N61" s="284"/>
      <c r="O61" s="284"/>
    </row>
    <row r="62" spans="1:15" ht="15">
      <c r="A62" s="286"/>
      <c r="B62" s="297" t="str">
        <f>'[2]Trail Balance'!A24</f>
        <v>General Expense</v>
      </c>
      <c r="D62" s="360">
        <f>'[2]Trail Balance'!G24</f>
        <v>1000</v>
      </c>
      <c r="F62" s="297"/>
      <c r="G62" s="297"/>
      <c r="H62" s="297"/>
      <c r="I62" s="297"/>
      <c r="J62" s="297"/>
      <c r="K62" s="284"/>
      <c r="L62" s="284"/>
      <c r="M62" s="284"/>
      <c r="N62" s="284"/>
      <c r="O62" s="284"/>
    </row>
    <row r="63" spans="1:15" ht="15">
      <c r="A63" s="286"/>
      <c r="B63" s="297" t="str">
        <f>'[2]Trail Balance'!A36</f>
        <v>Music Class</v>
      </c>
      <c r="D63" s="360">
        <f>'[2]Trail Balance'!G36</f>
        <v>3797.21</v>
      </c>
      <c r="F63" s="297"/>
      <c r="G63" s="297"/>
      <c r="H63" s="297"/>
      <c r="I63" s="297"/>
      <c r="J63" s="297"/>
      <c r="K63" s="284"/>
      <c r="L63" s="284"/>
      <c r="M63" s="284"/>
      <c r="N63" s="284"/>
      <c r="O63" s="284"/>
    </row>
    <row r="64" spans="1:15" ht="15">
      <c r="A64" s="286"/>
      <c r="B64" s="297" t="str">
        <f>'[2]Trail Balance'!A53</f>
        <v>Repairs and Renewals</v>
      </c>
      <c r="D64" s="360">
        <f>'[2]Trail Balance'!G53</f>
        <v>2000</v>
      </c>
      <c r="F64" s="297"/>
      <c r="G64" s="297"/>
      <c r="H64" s="297"/>
      <c r="I64" s="297"/>
      <c r="J64" s="297"/>
      <c r="K64" s="284"/>
      <c r="L64" s="284"/>
      <c r="M64" s="284"/>
      <c r="N64" s="284"/>
      <c r="O64" s="284"/>
    </row>
    <row r="65" spans="1:15" ht="15">
      <c r="A65" s="286"/>
      <c r="B65" s="297" t="s">
        <v>1876</v>
      </c>
      <c r="D65" s="361">
        <f>+'[2]Trail Balance'!G5</f>
        <v>444</v>
      </c>
      <c r="F65" s="297"/>
      <c r="G65" s="297"/>
      <c r="H65" s="297"/>
      <c r="I65" s="297"/>
      <c r="J65" s="297"/>
      <c r="K65" s="284"/>
      <c r="L65" s="284"/>
      <c r="M65" s="284"/>
      <c r="N65" s="284"/>
      <c r="O65" s="284"/>
    </row>
    <row r="66" spans="1:15" ht="15">
      <c r="A66" s="286"/>
      <c r="B66" s="333" t="s">
        <v>1887</v>
      </c>
      <c r="D66" s="409">
        <f>SUM(D61:D65)</f>
        <v>7421.21</v>
      </c>
      <c r="F66" s="297"/>
      <c r="G66" s="297"/>
      <c r="H66" s="297"/>
      <c r="I66" s="297"/>
      <c r="J66" s="297"/>
      <c r="K66" s="284"/>
      <c r="L66" s="284"/>
      <c r="M66" s="284"/>
      <c r="N66" s="284"/>
      <c r="O66" s="284"/>
    </row>
    <row r="67" spans="1:10" ht="15">
      <c r="A67" s="313"/>
      <c r="B67" s="334"/>
      <c r="D67" s="334"/>
      <c r="F67" s="334"/>
      <c r="G67" s="334"/>
      <c r="H67" s="334"/>
      <c r="I67" s="334"/>
      <c r="J67" s="334"/>
    </row>
    <row r="68" spans="1:10" ht="15">
      <c r="A68" s="314">
        <v>12</v>
      </c>
      <c r="B68" s="335" t="s">
        <v>2098</v>
      </c>
      <c r="D68" s="334"/>
      <c r="F68" s="334"/>
      <c r="G68" s="334"/>
      <c r="H68" s="334"/>
      <c r="I68" s="334"/>
      <c r="J68" s="334"/>
    </row>
    <row r="69" spans="1:2" ht="15">
      <c r="A69" s="314"/>
      <c r="B69" s="224"/>
    </row>
    <row r="70" spans="1:4" ht="15">
      <c r="A70" s="313"/>
      <c r="B70" s="284" t="str">
        <f>'[2]Trail Balance'!A14</f>
        <v>Bharathanatyam</v>
      </c>
      <c r="D70" s="360">
        <f>'[2]Trail Balance'!F14</f>
        <v>15</v>
      </c>
    </row>
    <row r="71" spans="1:4" ht="15">
      <c r="A71" s="313"/>
      <c r="B71" s="284" t="str">
        <f>'[2]Trail Balance'!A25</f>
        <v>Gift Aid</v>
      </c>
      <c r="D71" s="360">
        <f>'[2]Trail Balance'!F25</f>
        <v>3000</v>
      </c>
    </row>
    <row r="72" spans="1:4" ht="15">
      <c r="A72" s="313"/>
      <c r="B72" s="284" t="str">
        <f>'[2]Trail Balance'!A36</f>
        <v>Music Class</v>
      </c>
      <c r="D72" s="360">
        <f>'[2]Trail Balance'!F36</f>
        <v>1695</v>
      </c>
    </row>
    <row r="73" spans="1:4" ht="15">
      <c r="A73" s="313"/>
      <c r="B73" s="284"/>
      <c r="D73" s="360"/>
    </row>
    <row r="74" spans="2:4" ht="15">
      <c r="B74" s="312" t="s">
        <v>1887</v>
      </c>
      <c r="D74" s="410">
        <f>SUM(D70:D72)</f>
        <v>4710</v>
      </c>
    </row>
  </sheetData>
  <sheetProtection/>
  <mergeCells count="8">
    <mergeCell ref="B49:I49"/>
    <mergeCell ref="B51:I51"/>
    <mergeCell ref="B3:I3"/>
    <mergeCell ref="B6:I6"/>
    <mergeCell ref="B7:I7"/>
    <mergeCell ref="B43:I43"/>
    <mergeCell ref="B45:I45"/>
    <mergeCell ref="B47:I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L45"/>
  <sheetViews>
    <sheetView workbookViewId="0" topLeftCell="A1">
      <selection activeCell="E53" sqref="E53"/>
    </sheetView>
  </sheetViews>
  <sheetFormatPr defaultColWidth="9.140625" defaultRowHeight="15"/>
  <cols>
    <col min="1" max="1" width="16.421875" style="221" customWidth="1"/>
    <col min="2" max="2" width="8.7109375" style="221" customWidth="1"/>
    <col min="3" max="3" width="13.7109375" style="221" customWidth="1"/>
    <col min="4" max="4" width="10.00390625" style="221" customWidth="1"/>
    <col min="5" max="5" width="8.8515625" style="221" customWidth="1"/>
    <col min="6" max="6" width="8.28125" style="221" customWidth="1"/>
    <col min="7" max="7" width="9.7109375" style="221" customWidth="1"/>
    <col min="8" max="8" width="11.28125" style="221" customWidth="1"/>
    <col min="9" max="16384" width="9.140625" style="221" customWidth="1"/>
  </cols>
  <sheetData>
    <row r="1" spans="1:12" ht="15">
      <c r="A1" s="334"/>
      <c r="B1" s="334"/>
      <c r="C1" s="334"/>
      <c r="D1" s="334"/>
      <c r="E1" s="334"/>
      <c r="F1" s="334"/>
      <c r="G1" s="334"/>
      <c r="H1" s="334"/>
      <c r="I1" s="334"/>
      <c r="J1" s="334"/>
      <c r="K1" s="334"/>
      <c r="L1" s="334"/>
    </row>
    <row r="2" spans="1:12" ht="15">
      <c r="A2" s="335" t="s">
        <v>2099</v>
      </c>
      <c r="B2" s="335"/>
      <c r="C2" s="335"/>
      <c r="D2" s="335"/>
      <c r="E2" s="335"/>
      <c r="F2" s="335"/>
      <c r="G2" s="335"/>
      <c r="H2" s="334"/>
      <c r="I2" s="334"/>
      <c r="J2" s="334"/>
      <c r="K2" s="334"/>
      <c r="L2" s="334"/>
    </row>
    <row r="3" spans="1:12" ht="15">
      <c r="A3" s="335" t="s">
        <v>2100</v>
      </c>
      <c r="B3" s="335"/>
      <c r="C3" s="335"/>
      <c r="D3" s="335"/>
      <c r="E3" s="335"/>
      <c r="F3" s="335"/>
      <c r="G3" s="335"/>
      <c r="H3" s="334"/>
      <c r="I3" s="334"/>
      <c r="J3" s="334"/>
      <c r="K3" s="334"/>
      <c r="L3" s="334"/>
    </row>
    <row r="4" spans="1:12" ht="15">
      <c r="A4" s="335"/>
      <c r="B4" s="335"/>
      <c r="C4" s="335"/>
      <c r="D4" s="335"/>
      <c r="E4" s="335"/>
      <c r="F4" s="335"/>
      <c r="G4" s="335"/>
      <c r="H4" s="334"/>
      <c r="I4" s="334"/>
      <c r="J4" s="334"/>
      <c r="K4" s="334"/>
      <c r="L4" s="334"/>
    </row>
    <row r="5" spans="1:12" ht="15">
      <c r="A5" s="334"/>
      <c r="B5" s="334"/>
      <c r="C5" s="334"/>
      <c r="D5" s="334"/>
      <c r="E5" s="334"/>
      <c r="F5" s="334"/>
      <c r="G5" s="334"/>
      <c r="H5" s="334"/>
      <c r="I5" s="334"/>
      <c r="J5" s="334"/>
      <c r="K5" s="334"/>
      <c r="L5" s="334"/>
    </row>
    <row r="6" spans="1:12" ht="15">
      <c r="A6" s="334" t="s">
        <v>2168</v>
      </c>
      <c r="B6" s="334"/>
      <c r="C6" s="334"/>
      <c r="D6" s="334"/>
      <c r="E6" s="334"/>
      <c r="F6" s="334"/>
      <c r="G6" s="334"/>
      <c r="H6" s="334"/>
      <c r="I6" s="334"/>
      <c r="J6" s="334"/>
      <c r="K6" s="334"/>
      <c r="L6" s="334"/>
    </row>
    <row r="7" spans="1:12" ht="15">
      <c r="A7" s="334"/>
      <c r="B7" s="334"/>
      <c r="C7" s="334"/>
      <c r="D7" s="334"/>
      <c r="E7" s="334"/>
      <c r="F7" s="334"/>
      <c r="G7" s="334"/>
      <c r="H7" s="334"/>
      <c r="I7" s="334"/>
      <c r="J7" s="334"/>
      <c r="K7" s="334"/>
      <c r="L7" s="334"/>
    </row>
    <row r="8" spans="1:12" ht="15">
      <c r="A8" s="335" t="s">
        <v>2101</v>
      </c>
      <c r="B8" s="334"/>
      <c r="C8" s="334"/>
      <c r="D8" s="334"/>
      <c r="E8" s="334"/>
      <c r="F8" s="334"/>
      <c r="G8" s="334"/>
      <c r="H8" s="334"/>
      <c r="I8" s="334"/>
      <c r="J8" s="334"/>
      <c r="K8" s="334"/>
      <c r="L8" s="334"/>
    </row>
    <row r="9" spans="1:12" ht="15">
      <c r="A9" s="334"/>
      <c r="B9" s="334"/>
      <c r="C9" s="334"/>
      <c r="D9" s="334"/>
      <c r="E9" s="334"/>
      <c r="F9" s="334"/>
      <c r="G9" s="334"/>
      <c r="H9" s="334"/>
      <c r="I9" s="334"/>
      <c r="J9" s="334"/>
      <c r="K9" s="334"/>
      <c r="L9" s="334"/>
    </row>
    <row r="10" spans="1:12" ht="15">
      <c r="A10" s="334" t="s">
        <v>2102</v>
      </c>
      <c r="B10" s="334"/>
      <c r="C10" s="334"/>
      <c r="D10" s="334"/>
      <c r="E10" s="334"/>
      <c r="F10" s="334"/>
      <c r="G10" s="334"/>
      <c r="H10" s="334"/>
      <c r="I10" s="334"/>
      <c r="J10" s="334"/>
      <c r="K10" s="334"/>
      <c r="L10" s="334"/>
    </row>
    <row r="11" spans="1:12" ht="15">
      <c r="A11" s="334" t="s">
        <v>2103</v>
      </c>
      <c r="B11" s="334"/>
      <c r="C11" s="334"/>
      <c r="D11" s="334"/>
      <c r="E11" s="334"/>
      <c r="F11" s="334"/>
      <c r="G11" s="334"/>
      <c r="H11" s="334"/>
      <c r="I11" s="334"/>
      <c r="J11" s="334"/>
      <c r="K11" s="334"/>
      <c r="L11" s="334"/>
    </row>
    <row r="12" spans="1:12" ht="15">
      <c r="A12" s="334"/>
      <c r="B12" s="334"/>
      <c r="C12" s="334"/>
      <c r="D12" s="334"/>
      <c r="E12" s="334"/>
      <c r="F12" s="334"/>
      <c r="G12" s="334"/>
      <c r="H12" s="334"/>
      <c r="I12" s="334"/>
      <c r="J12" s="334"/>
      <c r="K12" s="334"/>
      <c r="L12" s="334"/>
    </row>
    <row r="13" spans="1:12" ht="15">
      <c r="A13" s="334" t="s">
        <v>2104</v>
      </c>
      <c r="B13" s="334"/>
      <c r="C13" s="334"/>
      <c r="D13" s="334"/>
      <c r="E13" s="334"/>
      <c r="F13" s="334"/>
      <c r="G13" s="334"/>
      <c r="H13" s="334"/>
      <c r="I13" s="334"/>
      <c r="J13" s="334"/>
      <c r="K13" s="334"/>
      <c r="L13" s="334"/>
    </row>
    <row r="14" spans="1:12" ht="15">
      <c r="A14" s="334" t="s">
        <v>2105</v>
      </c>
      <c r="B14" s="334"/>
      <c r="C14" s="334"/>
      <c r="D14" s="334"/>
      <c r="E14" s="334"/>
      <c r="F14" s="334"/>
      <c r="G14" s="334"/>
      <c r="H14" s="334"/>
      <c r="I14" s="334"/>
      <c r="J14" s="334"/>
      <c r="K14" s="334"/>
      <c r="L14" s="334"/>
    </row>
    <row r="15" spans="1:12" ht="15">
      <c r="A15" s="334" t="s">
        <v>2106</v>
      </c>
      <c r="B15" s="334"/>
      <c r="C15" s="334"/>
      <c r="D15" s="334"/>
      <c r="E15" s="334"/>
      <c r="F15" s="334"/>
      <c r="G15" s="334"/>
      <c r="H15" s="334"/>
      <c r="I15" s="334"/>
      <c r="J15" s="334"/>
      <c r="K15" s="334"/>
      <c r="L15" s="334"/>
    </row>
    <row r="16" spans="1:12" ht="15">
      <c r="A16" s="334" t="s">
        <v>2107</v>
      </c>
      <c r="B16" s="334"/>
      <c r="C16" s="334"/>
      <c r="D16" s="334"/>
      <c r="E16" s="334"/>
      <c r="F16" s="334"/>
      <c r="G16" s="334"/>
      <c r="H16" s="334"/>
      <c r="I16" s="334"/>
      <c r="J16" s="334"/>
      <c r="K16" s="334"/>
      <c r="L16" s="334"/>
    </row>
    <row r="17" spans="1:12" ht="15">
      <c r="A17" s="334" t="s">
        <v>2108</v>
      </c>
      <c r="B17" s="334"/>
      <c r="C17" s="334"/>
      <c r="D17" s="334"/>
      <c r="E17" s="334"/>
      <c r="F17" s="334"/>
      <c r="G17" s="334"/>
      <c r="H17" s="334"/>
      <c r="I17" s="334"/>
      <c r="J17" s="334"/>
      <c r="K17" s="334"/>
      <c r="L17" s="334"/>
    </row>
    <row r="18" spans="1:12" ht="15">
      <c r="A18" s="334"/>
      <c r="B18" s="334"/>
      <c r="C18" s="334"/>
      <c r="D18" s="334"/>
      <c r="E18" s="334"/>
      <c r="F18" s="334"/>
      <c r="G18" s="334"/>
      <c r="H18" s="334"/>
      <c r="I18" s="334"/>
      <c r="J18" s="334"/>
      <c r="K18" s="334"/>
      <c r="L18" s="334"/>
    </row>
    <row r="19" spans="1:12" ht="15">
      <c r="A19" s="335" t="s">
        <v>2109</v>
      </c>
      <c r="B19" s="334"/>
      <c r="C19" s="334"/>
      <c r="D19" s="334" t="s">
        <v>2110</v>
      </c>
      <c r="E19" s="334"/>
      <c r="F19" s="334"/>
      <c r="G19" s="334"/>
      <c r="H19" s="334"/>
      <c r="I19" s="334"/>
      <c r="J19" s="334"/>
      <c r="K19" s="334"/>
      <c r="L19" s="334"/>
    </row>
    <row r="20" spans="1:12" ht="15">
      <c r="A20" s="334" t="s">
        <v>2111</v>
      </c>
      <c r="B20" s="334"/>
      <c r="C20" s="334"/>
      <c r="D20" s="334"/>
      <c r="E20" s="334"/>
      <c r="F20" s="334"/>
      <c r="G20" s="334"/>
      <c r="H20" s="334"/>
      <c r="I20" s="334"/>
      <c r="J20" s="334"/>
      <c r="K20" s="334"/>
      <c r="L20" s="334"/>
    </row>
    <row r="21" spans="1:12" ht="15">
      <c r="A21" s="334" t="s">
        <v>2112</v>
      </c>
      <c r="B21" s="334"/>
      <c r="C21" s="334"/>
      <c r="D21" s="334"/>
      <c r="E21" s="334"/>
      <c r="F21" s="334"/>
      <c r="G21" s="334"/>
      <c r="H21" s="334"/>
      <c r="I21" s="334"/>
      <c r="J21" s="334"/>
      <c r="K21" s="334"/>
      <c r="L21" s="334"/>
    </row>
    <row r="22" spans="1:12" ht="15">
      <c r="A22" s="334" t="s">
        <v>2113</v>
      </c>
      <c r="B22" s="334"/>
      <c r="C22" s="334"/>
      <c r="D22" s="334"/>
      <c r="E22" s="334"/>
      <c r="F22" s="334"/>
      <c r="G22" s="334"/>
      <c r="H22" s="334"/>
      <c r="I22" s="334"/>
      <c r="J22" s="334"/>
      <c r="K22" s="334"/>
      <c r="L22" s="334"/>
    </row>
    <row r="23" spans="1:12" ht="15">
      <c r="A23" s="334" t="s">
        <v>2114</v>
      </c>
      <c r="B23" s="334"/>
      <c r="C23" s="334"/>
      <c r="D23" s="334"/>
      <c r="E23" s="334"/>
      <c r="F23" s="334"/>
      <c r="G23" s="334"/>
      <c r="H23" s="334"/>
      <c r="I23" s="334"/>
      <c r="J23" s="334"/>
      <c r="K23" s="334"/>
      <c r="L23" s="334"/>
    </row>
    <row r="24" spans="1:12" ht="15">
      <c r="A24" s="334" t="s">
        <v>2115</v>
      </c>
      <c r="B24" s="334"/>
      <c r="C24" s="334"/>
      <c r="D24" s="334"/>
      <c r="E24" s="334"/>
      <c r="F24" s="334"/>
      <c r="G24" s="334"/>
      <c r="H24" s="334"/>
      <c r="I24" s="334"/>
      <c r="J24" s="334"/>
      <c r="K24" s="334"/>
      <c r="L24" s="334"/>
    </row>
    <row r="25" spans="1:12" ht="15">
      <c r="A25" s="334" t="s">
        <v>2116</v>
      </c>
      <c r="B25" s="334"/>
      <c r="C25" s="334"/>
      <c r="D25" s="334"/>
      <c r="E25" s="334"/>
      <c r="F25" s="334"/>
      <c r="G25" s="334"/>
      <c r="H25" s="334"/>
      <c r="I25" s="334"/>
      <c r="J25" s="334"/>
      <c r="K25" s="334"/>
      <c r="L25" s="334"/>
    </row>
    <row r="26" spans="1:12" ht="15">
      <c r="A26" s="334" t="s">
        <v>2117</v>
      </c>
      <c r="B26" s="334"/>
      <c r="C26" s="334"/>
      <c r="D26" s="334"/>
      <c r="E26" s="334"/>
      <c r="F26" s="334"/>
      <c r="G26" s="334"/>
      <c r="H26" s="334"/>
      <c r="I26" s="334"/>
      <c r="J26" s="334"/>
      <c r="K26" s="334"/>
      <c r="L26" s="334"/>
    </row>
    <row r="27" spans="1:12" ht="15">
      <c r="A27" s="334"/>
      <c r="B27" s="334"/>
      <c r="C27" s="334"/>
      <c r="D27" s="334"/>
      <c r="E27" s="334"/>
      <c r="F27" s="334"/>
      <c r="G27" s="334"/>
      <c r="H27" s="334"/>
      <c r="I27" s="334"/>
      <c r="J27" s="334"/>
      <c r="K27" s="334"/>
      <c r="L27" s="334"/>
    </row>
    <row r="28" spans="1:12" ht="15">
      <c r="A28" s="335" t="s">
        <v>2118</v>
      </c>
      <c r="B28" s="334"/>
      <c r="C28" s="334"/>
      <c r="D28" s="334"/>
      <c r="E28" s="334"/>
      <c r="F28" s="334"/>
      <c r="G28" s="334"/>
      <c r="H28" s="334"/>
      <c r="I28" s="334"/>
      <c r="J28" s="334"/>
      <c r="K28" s="334"/>
      <c r="L28" s="334"/>
    </row>
    <row r="29" spans="1:12" ht="15">
      <c r="A29" s="334" t="s">
        <v>2119</v>
      </c>
      <c r="B29" s="334"/>
      <c r="C29" s="334"/>
      <c r="D29" s="334"/>
      <c r="E29" s="334"/>
      <c r="F29" s="334"/>
      <c r="G29" s="334"/>
      <c r="H29" s="334"/>
      <c r="I29" s="334"/>
      <c r="J29" s="334"/>
      <c r="K29" s="334"/>
      <c r="L29" s="334"/>
    </row>
    <row r="30" spans="1:12" ht="15">
      <c r="A30" s="398"/>
      <c r="B30" s="334"/>
      <c r="C30" s="334"/>
      <c r="D30" s="334"/>
      <c r="E30" s="334"/>
      <c r="F30" s="334"/>
      <c r="G30" s="334"/>
      <c r="H30" s="334"/>
      <c r="I30" s="334"/>
      <c r="J30" s="334"/>
      <c r="K30" s="334"/>
      <c r="L30" s="334"/>
    </row>
    <row r="31" spans="1:12" ht="15">
      <c r="A31" s="334" t="s">
        <v>2120</v>
      </c>
      <c r="B31" s="334"/>
      <c r="C31" s="334"/>
      <c r="D31" s="334"/>
      <c r="E31" s="334"/>
      <c r="F31" s="334"/>
      <c r="G31" s="334"/>
      <c r="H31" s="334"/>
      <c r="I31" s="334"/>
      <c r="J31" s="334"/>
      <c r="K31" s="334"/>
      <c r="L31" s="334"/>
    </row>
    <row r="32" spans="1:12" ht="15">
      <c r="A32" s="334" t="s">
        <v>2121</v>
      </c>
      <c r="B32" s="334"/>
      <c r="C32" s="334"/>
      <c r="D32" s="334"/>
      <c r="E32" s="334"/>
      <c r="F32" s="334"/>
      <c r="G32" s="334"/>
      <c r="H32" s="334"/>
      <c r="I32" s="334"/>
      <c r="J32" s="334"/>
      <c r="K32" s="334"/>
      <c r="L32" s="334"/>
    </row>
    <row r="33" spans="1:12" ht="15">
      <c r="A33" s="334" t="s">
        <v>2122</v>
      </c>
      <c r="B33" s="334"/>
      <c r="C33" s="334"/>
      <c r="D33" s="334"/>
      <c r="E33" s="334"/>
      <c r="F33" s="334"/>
      <c r="G33" s="334"/>
      <c r="H33" s="334"/>
      <c r="I33" s="334"/>
      <c r="J33" s="334"/>
      <c r="K33" s="334"/>
      <c r="L33" s="334"/>
    </row>
    <row r="34" spans="1:12" ht="15">
      <c r="A34" s="334" t="s">
        <v>2123</v>
      </c>
      <c r="B34" s="334"/>
      <c r="C34" s="334"/>
      <c r="D34" s="334"/>
      <c r="E34" s="334"/>
      <c r="F34" s="334"/>
      <c r="G34" s="334"/>
      <c r="H34" s="334"/>
      <c r="I34" s="334"/>
      <c r="J34" s="334"/>
      <c r="K34" s="334"/>
      <c r="L34" s="334"/>
    </row>
    <row r="35" spans="1:12" ht="15">
      <c r="A35" s="334" t="s">
        <v>2124</v>
      </c>
      <c r="B35" s="334"/>
      <c r="C35" s="334"/>
      <c r="D35" s="334"/>
      <c r="E35" s="334"/>
      <c r="F35" s="334"/>
      <c r="G35" s="334"/>
      <c r="H35" s="334"/>
      <c r="I35" s="334"/>
      <c r="J35" s="334"/>
      <c r="K35" s="334"/>
      <c r="L35" s="334"/>
    </row>
    <row r="36" spans="1:12" ht="15">
      <c r="A36" s="334" t="s">
        <v>2125</v>
      </c>
      <c r="B36" s="334"/>
      <c r="C36" s="334"/>
      <c r="D36" s="334"/>
      <c r="E36" s="334"/>
      <c r="F36" s="334"/>
      <c r="G36" s="334"/>
      <c r="H36" s="334"/>
      <c r="I36" s="334"/>
      <c r="J36" s="334"/>
      <c r="K36" s="334"/>
      <c r="L36" s="334"/>
    </row>
    <row r="37" spans="1:12" ht="15">
      <c r="A37" s="334"/>
      <c r="B37" s="334"/>
      <c r="C37" s="334"/>
      <c r="D37" s="334"/>
      <c r="E37" s="334"/>
      <c r="F37" s="334"/>
      <c r="G37" s="334"/>
      <c r="H37" s="334"/>
      <c r="I37" s="334"/>
      <c r="J37" s="334"/>
      <c r="K37" s="334"/>
      <c r="L37" s="334"/>
    </row>
    <row r="38" spans="1:12" ht="15">
      <c r="A38" s="334"/>
      <c r="B38" s="334"/>
      <c r="C38" s="334"/>
      <c r="D38" s="334"/>
      <c r="E38" s="334"/>
      <c r="F38" s="334"/>
      <c r="G38" s="334"/>
      <c r="H38" s="334"/>
      <c r="I38" s="334"/>
      <c r="J38" s="334"/>
      <c r="K38" s="334"/>
      <c r="L38" s="334"/>
    </row>
    <row r="39" spans="1:12" ht="15">
      <c r="A39" s="399"/>
      <c r="B39" s="334"/>
      <c r="C39" s="334"/>
      <c r="D39" s="334"/>
      <c r="E39" s="334"/>
      <c r="F39" s="334"/>
      <c r="G39" s="334"/>
      <c r="H39" s="334"/>
      <c r="I39" s="334"/>
      <c r="J39" s="334"/>
      <c r="K39" s="334"/>
      <c r="L39" s="334"/>
    </row>
    <row r="40" spans="1:12" ht="15">
      <c r="A40" s="334"/>
      <c r="B40" s="334"/>
      <c r="C40" s="334"/>
      <c r="D40" s="334"/>
      <c r="E40" s="334"/>
      <c r="F40" s="334"/>
      <c r="G40" s="334"/>
      <c r="H40" s="334"/>
      <c r="I40" s="334"/>
      <c r="J40" s="334"/>
      <c r="K40" s="334"/>
      <c r="L40" s="334"/>
    </row>
    <row r="41" spans="1:12" ht="15">
      <c r="A41" s="334"/>
      <c r="B41" s="334"/>
      <c r="C41" s="334"/>
      <c r="D41" s="334"/>
      <c r="E41" s="334"/>
      <c r="F41" s="334"/>
      <c r="G41" s="334"/>
      <c r="H41" s="334"/>
      <c r="I41" s="334"/>
      <c r="J41" s="334"/>
      <c r="K41" s="334"/>
      <c r="L41" s="334"/>
    </row>
    <row r="42" spans="1:12" ht="15">
      <c r="A42" s="334"/>
      <c r="B42" s="334"/>
      <c r="C42" s="390" t="s">
        <v>1961</v>
      </c>
      <c r="D42" s="390"/>
      <c r="E42" s="390"/>
      <c r="F42" s="334"/>
      <c r="G42" s="334"/>
      <c r="H42" s="334"/>
      <c r="I42" s="334"/>
      <c r="J42" s="334"/>
      <c r="K42" s="334"/>
      <c r="L42" s="334"/>
    </row>
    <row r="43" spans="1:12" ht="15">
      <c r="A43" s="334"/>
      <c r="B43" s="334"/>
      <c r="C43" s="390" t="s">
        <v>1962</v>
      </c>
      <c r="D43" s="390"/>
      <c r="E43" s="390"/>
      <c r="F43" s="334"/>
      <c r="G43" s="334"/>
      <c r="H43" s="334"/>
      <c r="I43" s="334"/>
      <c r="J43" s="334"/>
      <c r="K43" s="334"/>
      <c r="L43" s="334"/>
    </row>
    <row r="44" spans="1:12" ht="15">
      <c r="A44" s="334"/>
      <c r="B44" s="334"/>
      <c r="C44" s="400">
        <v>42964</v>
      </c>
      <c r="D44" s="390"/>
      <c r="E44" s="390"/>
      <c r="F44" s="334"/>
      <c r="G44" s="334"/>
      <c r="H44" s="334"/>
      <c r="I44" s="334"/>
      <c r="J44" s="334"/>
      <c r="K44" s="334"/>
      <c r="L44" s="334"/>
    </row>
    <row r="45" spans="1:12" ht="15">
      <c r="A45" s="334"/>
      <c r="B45" s="334"/>
      <c r="C45" s="334"/>
      <c r="D45" s="334"/>
      <c r="E45" s="334"/>
      <c r="F45" s="334"/>
      <c r="G45" s="334"/>
      <c r="H45" s="334"/>
      <c r="I45" s="334"/>
      <c r="J45" s="334"/>
      <c r="K45" s="334"/>
      <c r="L45" s="334"/>
    </row>
  </sheetData>
  <sheetProtection/>
  <printOp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dimension ref="A4:N12"/>
  <sheetViews>
    <sheetView workbookViewId="0" topLeftCell="C1">
      <selection activeCell="K16" sqref="K16"/>
    </sheetView>
  </sheetViews>
  <sheetFormatPr defaultColWidth="8.8515625" defaultRowHeight="15"/>
  <cols>
    <col min="1" max="1" width="8.8515625" style="0" customWidth="1"/>
    <col min="2" max="2" width="12.00390625" style="0" customWidth="1"/>
    <col min="3" max="3" width="12.28125" style="0" customWidth="1"/>
    <col min="4" max="4" width="11.140625" style="0" customWidth="1"/>
    <col min="5" max="5" width="12.00390625" style="0" customWidth="1"/>
    <col min="6" max="7" width="9.421875" style="0" bestFit="1" customWidth="1"/>
    <col min="8" max="8" width="9.421875" style="0" customWidth="1"/>
    <col min="9" max="13" width="9.421875" style="0" bestFit="1" customWidth="1"/>
    <col min="14" max="14" width="10.421875" style="0" bestFit="1" customWidth="1"/>
  </cols>
  <sheetData>
    <row r="4" spans="2:14" ht="13.5">
      <c r="B4" s="340" t="s">
        <v>2127</v>
      </c>
      <c r="C4" s="340" t="s">
        <v>2127</v>
      </c>
      <c r="D4" s="340" t="s">
        <v>2127</v>
      </c>
      <c r="E4" s="341" t="s">
        <v>2145</v>
      </c>
      <c r="F4" s="341" t="s">
        <v>2145</v>
      </c>
      <c r="G4" s="341" t="s">
        <v>2145</v>
      </c>
      <c r="H4" s="341" t="s">
        <v>2145</v>
      </c>
      <c r="I4" s="341" t="s">
        <v>2145</v>
      </c>
      <c r="J4" s="341" t="s">
        <v>2145</v>
      </c>
      <c r="K4" s="341" t="s">
        <v>2145</v>
      </c>
      <c r="L4" s="341" t="s">
        <v>2145</v>
      </c>
      <c r="M4" s="341" t="s">
        <v>2145</v>
      </c>
      <c r="N4" s="342"/>
    </row>
    <row r="5" spans="2:14" ht="13.5">
      <c r="B5" s="343" t="s">
        <v>2128</v>
      </c>
      <c r="C5" s="343" t="s">
        <v>2129</v>
      </c>
      <c r="D5" s="343" t="s">
        <v>2130</v>
      </c>
      <c r="E5" s="344" t="s">
        <v>2131</v>
      </c>
      <c r="F5" s="344" t="s">
        <v>2132</v>
      </c>
      <c r="G5" s="344" t="s">
        <v>2133</v>
      </c>
      <c r="H5" s="344" t="s">
        <v>2134</v>
      </c>
      <c r="I5" s="344" t="s">
        <v>2135</v>
      </c>
      <c r="J5" s="344" t="s">
        <v>2136</v>
      </c>
      <c r="K5" s="344" t="s">
        <v>2137</v>
      </c>
      <c r="L5" s="344" t="s">
        <v>2138</v>
      </c>
      <c r="M5" s="344" t="s">
        <v>2139</v>
      </c>
      <c r="N5" s="345"/>
    </row>
    <row r="6" spans="2:14" ht="13.5">
      <c r="B6" s="346">
        <v>42370</v>
      </c>
      <c r="C6" s="346">
        <v>42401</v>
      </c>
      <c r="D6" s="346">
        <v>42430</v>
      </c>
      <c r="E6" s="346">
        <v>42461</v>
      </c>
      <c r="F6" s="346">
        <v>42491</v>
      </c>
      <c r="G6" s="346">
        <v>42522</v>
      </c>
      <c r="H6" s="346">
        <v>42552</v>
      </c>
      <c r="I6" s="346">
        <v>42583</v>
      </c>
      <c r="J6" s="346">
        <v>42614</v>
      </c>
      <c r="K6" s="346">
        <v>42644</v>
      </c>
      <c r="L6" s="346">
        <v>42675</v>
      </c>
      <c r="M6" s="346">
        <v>42705</v>
      </c>
      <c r="N6" s="347" t="s">
        <v>2140</v>
      </c>
    </row>
    <row r="7" spans="2:14" ht="13.5">
      <c r="B7" s="348" t="s">
        <v>2019</v>
      </c>
      <c r="C7" s="348" t="s">
        <v>2019</v>
      </c>
      <c r="D7" s="348" t="s">
        <v>2019</v>
      </c>
      <c r="E7" s="348" t="s">
        <v>2019</v>
      </c>
      <c r="F7" s="348" t="s">
        <v>2019</v>
      </c>
      <c r="G7" s="348" t="s">
        <v>2019</v>
      </c>
      <c r="H7" s="348" t="s">
        <v>2019</v>
      </c>
      <c r="I7" s="348" t="s">
        <v>2019</v>
      </c>
      <c r="J7" s="348" t="s">
        <v>2019</v>
      </c>
      <c r="K7" s="348" t="s">
        <v>2019</v>
      </c>
      <c r="L7" s="348" t="s">
        <v>2019</v>
      </c>
      <c r="M7" s="348" t="s">
        <v>2019</v>
      </c>
      <c r="N7" s="348" t="s">
        <v>2019</v>
      </c>
    </row>
    <row r="8" spans="1:14" ht="13.5">
      <c r="A8" s="349" t="s">
        <v>2141</v>
      </c>
      <c r="B8" s="350">
        <v>1530.73</v>
      </c>
      <c r="C8" s="350">
        <v>1530.73</v>
      </c>
      <c r="D8" s="350">
        <v>1530.73</v>
      </c>
      <c r="E8" s="350">
        <v>1823.09</v>
      </c>
      <c r="F8" s="350">
        <v>1823.09</v>
      </c>
      <c r="G8" s="350">
        <v>1823.09</v>
      </c>
      <c r="H8" s="350">
        <v>1823.09</v>
      </c>
      <c r="I8" s="350">
        <v>1823.09</v>
      </c>
      <c r="J8" s="350">
        <v>1823.09</v>
      </c>
      <c r="K8" s="350">
        <v>1823.09</v>
      </c>
      <c r="L8" s="350">
        <v>1823.09</v>
      </c>
      <c r="M8" s="350">
        <v>1823.09</v>
      </c>
      <c r="N8" s="352">
        <f>SUM(B8:M8)</f>
        <v>21000</v>
      </c>
    </row>
    <row r="9" spans="1:14" ht="13.5">
      <c r="A9" s="349" t="s">
        <v>2142</v>
      </c>
      <c r="B9" s="350">
        <v>129.2</v>
      </c>
      <c r="C9" s="350">
        <v>129.4</v>
      </c>
      <c r="D9" s="353">
        <v>129.2</v>
      </c>
      <c r="E9" s="354">
        <v>181</v>
      </c>
      <c r="F9" s="354">
        <v>181.2</v>
      </c>
      <c r="G9" s="354">
        <v>181</v>
      </c>
      <c r="H9" s="354">
        <v>181.2</v>
      </c>
      <c r="I9" s="354">
        <v>181.2</v>
      </c>
      <c r="J9" s="354">
        <v>181</v>
      </c>
      <c r="K9" s="354">
        <v>181.2</v>
      </c>
      <c r="L9" s="354">
        <v>181.2</v>
      </c>
      <c r="M9" s="354">
        <v>181</v>
      </c>
      <c r="N9" s="352">
        <f>SUM(B9:M9)</f>
        <v>2017.8000000000002</v>
      </c>
    </row>
    <row r="10" spans="1:14" ht="13.5">
      <c r="A10" s="355" t="s">
        <v>2143</v>
      </c>
      <c r="B10" s="356">
        <v>103.05</v>
      </c>
      <c r="C10" s="356">
        <v>103.05</v>
      </c>
      <c r="D10" s="356">
        <v>103.05</v>
      </c>
      <c r="E10" s="356">
        <v>138.13</v>
      </c>
      <c r="F10" s="356">
        <v>138.13</v>
      </c>
      <c r="G10" s="356">
        <v>138.13</v>
      </c>
      <c r="H10" s="356">
        <v>138.13</v>
      </c>
      <c r="I10" s="356">
        <v>138.13</v>
      </c>
      <c r="J10" s="356">
        <v>138.13</v>
      </c>
      <c r="K10" s="356">
        <v>138.13</v>
      </c>
      <c r="L10" s="356">
        <v>138.13</v>
      </c>
      <c r="M10" s="356">
        <v>138.13</v>
      </c>
      <c r="N10" s="352">
        <f>SUM(B10:M10)</f>
        <v>1552.3200000000002</v>
      </c>
    </row>
    <row r="11" spans="1:14" ht="13.5">
      <c r="A11" s="349" t="s">
        <v>2</v>
      </c>
      <c r="B11" s="357">
        <f>B8-B9-B10</f>
        <v>1298.48</v>
      </c>
      <c r="C11" s="357">
        <f>C8-C9-C10</f>
        <v>1298.28</v>
      </c>
      <c r="D11" s="357">
        <f aca="true" t="shared" si="0" ref="D11:M11">D8-D9-D10</f>
        <v>1298.48</v>
      </c>
      <c r="E11" s="357">
        <f>E8-E9-E10</f>
        <v>1503.96</v>
      </c>
      <c r="F11" s="357">
        <f t="shared" si="0"/>
        <v>1503.7599999999998</v>
      </c>
      <c r="G11" s="357">
        <f t="shared" si="0"/>
        <v>1503.96</v>
      </c>
      <c r="H11" s="357">
        <f t="shared" si="0"/>
        <v>1503.7599999999998</v>
      </c>
      <c r="I11" s="357">
        <f t="shared" si="0"/>
        <v>1503.7599999999998</v>
      </c>
      <c r="J11" s="357">
        <f t="shared" si="0"/>
        <v>1503.96</v>
      </c>
      <c r="K11" s="357">
        <f t="shared" si="0"/>
        <v>1503.7599999999998</v>
      </c>
      <c r="L11" s="357">
        <f t="shared" si="0"/>
        <v>1503.7599999999998</v>
      </c>
      <c r="M11" s="357">
        <f t="shared" si="0"/>
        <v>1503.96</v>
      </c>
      <c r="N11" s="358">
        <f>SUM(B11:M11)</f>
        <v>17429.88</v>
      </c>
    </row>
    <row r="12" spans="1:14" ht="13.5">
      <c r="A12" s="355" t="s">
        <v>2144</v>
      </c>
      <c r="B12" s="353">
        <v>117.95</v>
      </c>
      <c r="C12" s="353">
        <v>117.95</v>
      </c>
      <c r="D12" s="353">
        <v>117.95</v>
      </c>
      <c r="E12" s="353">
        <v>158.3</v>
      </c>
      <c r="F12" s="353">
        <v>158.3</v>
      </c>
      <c r="G12" s="353">
        <v>158.3</v>
      </c>
      <c r="H12" s="353">
        <v>158.3</v>
      </c>
      <c r="I12" s="353">
        <v>158.3</v>
      </c>
      <c r="J12" s="353">
        <v>158.3</v>
      </c>
      <c r="K12" s="353">
        <v>158.3</v>
      </c>
      <c r="L12" s="353">
        <v>158.3</v>
      </c>
      <c r="M12" s="353">
        <v>158.3</v>
      </c>
      <c r="N12" s="359">
        <f>SUM(B12:M12)</f>
        <v>1778.5499999999997</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pageSetUpPr fitToPage="1"/>
  </sheetPr>
  <dimension ref="A1:K85"/>
  <sheetViews>
    <sheetView tabSelected="1" workbookViewId="0" topLeftCell="A36">
      <selection activeCell="D63" sqref="D63"/>
    </sheetView>
  </sheetViews>
  <sheetFormatPr defaultColWidth="8.7109375" defaultRowHeight="15"/>
  <cols>
    <col min="1" max="1" width="3.8515625" style="139" customWidth="1"/>
    <col min="2" max="2" width="36.28125" style="6" customWidth="1"/>
    <col min="3" max="6" width="11.7109375" style="6" customWidth="1"/>
    <col min="7" max="7" width="4.28125" style="6" customWidth="1"/>
    <col min="8" max="8" width="6.28125" style="6" customWidth="1"/>
    <col min="9" max="9" width="10.421875" style="6" customWidth="1"/>
    <col min="10" max="10" width="13.421875" style="6" customWidth="1"/>
    <col min="11" max="11" width="11.421875" style="6" customWidth="1"/>
    <col min="12" max="16384" width="8.7109375" style="6" customWidth="1"/>
  </cols>
  <sheetData>
    <row r="1" spans="2:11" ht="33.75" customHeight="1">
      <c r="B1" s="426" t="s">
        <v>7</v>
      </c>
      <c r="C1" s="427"/>
      <c r="D1" s="427"/>
      <c r="E1" s="427"/>
      <c r="F1" s="427"/>
      <c r="G1" s="427"/>
      <c r="H1" s="427"/>
      <c r="I1" s="427"/>
      <c r="J1" s="427"/>
      <c r="K1" s="428"/>
    </row>
    <row r="2" spans="2:11" ht="13.5">
      <c r="B2" s="429" t="s">
        <v>8</v>
      </c>
      <c r="C2" s="430"/>
      <c r="D2" s="430"/>
      <c r="E2" s="430"/>
      <c r="F2" s="430"/>
      <c r="G2" s="430"/>
      <c r="H2" s="430"/>
      <c r="I2" s="430"/>
      <c r="J2" s="430"/>
      <c r="K2" s="431"/>
    </row>
    <row r="3" spans="2:11" ht="13.5">
      <c r="B3" s="429" t="s">
        <v>1894</v>
      </c>
      <c r="C3" s="430"/>
      <c r="D3" s="430"/>
      <c r="E3" s="430"/>
      <c r="F3" s="430"/>
      <c r="G3" s="430"/>
      <c r="H3" s="430"/>
      <c r="I3" s="430"/>
      <c r="J3" s="430"/>
      <c r="K3" s="431"/>
    </row>
    <row r="4" spans="2:11" ht="13.5">
      <c r="B4" s="432" t="s">
        <v>1889</v>
      </c>
      <c r="C4" s="433"/>
      <c r="D4" s="433"/>
      <c r="E4" s="433"/>
      <c r="F4" s="433"/>
      <c r="G4" s="433"/>
      <c r="H4" s="433"/>
      <c r="I4" s="433"/>
      <c r="J4" s="433"/>
      <c r="K4" s="434"/>
    </row>
    <row r="5" spans="3:11" ht="13.5">
      <c r="C5" s="141"/>
      <c r="D5" s="141"/>
      <c r="E5" s="141"/>
      <c r="F5" s="141"/>
      <c r="G5" s="141"/>
      <c r="H5" s="140"/>
      <c r="I5" s="141"/>
      <c r="J5" s="141"/>
      <c r="K5" s="141"/>
    </row>
    <row r="6" spans="3:11" ht="27.75" customHeight="1" thickBot="1">
      <c r="C6" s="423" t="s">
        <v>1888</v>
      </c>
      <c r="D6" s="424"/>
      <c r="E6" s="424"/>
      <c r="F6" s="425"/>
      <c r="G6" s="138"/>
      <c r="H6" s="422" t="s">
        <v>1871</v>
      </c>
      <c r="I6" s="422"/>
      <c r="J6" s="422"/>
      <c r="K6" s="422"/>
    </row>
    <row r="7" spans="2:11" ht="19.5" customHeight="1">
      <c r="B7" s="160" t="s">
        <v>13</v>
      </c>
      <c r="C7" s="154" t="s">
        <v>9</v>
      </c>
      <c r="D7" s="143" t="s">
        <v>10</v>
      </c>
      <c r="E7" s="143" t="s">
        <v>11</v>
      </c>
      <c r="F7" s="155" t="s">
        <v>12</v>
      </c>
      <c r="G7" s="147"/>
      <c r="H7" s="144" t="s">
        <v>9</v>
      </c>
      <c r="I7" s="144" t="s">
        <v>10</v>
      </c>
      <c r="J7" s="144" t="s">
        <v>11</v>
      </c>
      <c r="K7" s="144" t="s">
        <v>12</v>
      </c>
    </row>
    <row r="8" spans="1:11" ht="13.5">
      <c r="A8" s="156">
        <v>1</v>
      </c>
      <c r="B8" s="146" t="s">
        <v>2171</v>
      </c>
      <c r="C8" s="204"/>
      <c r="D8" s="204">
        <f>'Trial Balance 2016'!N3</f>
        <v>1000</v>
      </c>
      <c r="E8" s="204">
        <f>'Trial Balance 2016'!O3</f>
        <v>-350</v>
      </c>
      <c r="F8" s="204">
        <f>D8+E8</f>
        <v>650</v>
      </c>
      <c r="G8" s="153"/>
      <c r="H8" s="135"/>
      <c r="I8" s="217">
        <v>970</v>
      </c>
      <c r="J8" s="217">
        <v>-612.3</v>
      </c>
      <c r="K8" s="217">
        <f>I8+J8</f>
        <v>357.70000000000005</v>
      </c>
    </row>
    <row r="9" spans="1:11" ht="13.5">
      <c r="A9" s="156">
        <f>A8+1</f>
        <v>2</v>
      </c>
      <c r="B9" s="146" t="s">
        <v>127</v>
      </c>
      <c r="C9" s="204"/>
      <c r="D9" s="204">
        <f>'Trial Balance 2016'!N6</f>
        <v>1503</v>
      </c>
      <c r="E9" s="204">
        <f>'Trial Balance 2016'!O6</f>
        <v>-1175.4</v>
      </c>
      <c r="F9" s="204">
        <f aca="true" t="shared" si="0" ref="F9:F34">D9+E9</f>
        <v>327.5999999999999</v>
      </c>
      <c r="G9" s="153"/>
      <c r="H9" s="135"/>
      <c r="I9" s="217">
        <v>1435</v>
      </c>
      <c r="J9" s="217">
        <v>-1005.74</v>
      </c>
      <c r="K9" s="217">
        <f aca="true" t="shared" si="1" ref="K9:K34">I9+J9</f>
        <v>429.26</v>
      </c>
    </row>
    <row r="10" spans="1:11" ht="13.5">
      <c r="A10" s="156">
        <f aca="true" t="shared" si="2" ref="A10:A34">A9+1</f>
        <v>3</v>
      </c>
      <c r="B10" s="146" t="s">
        <v>14</v>
      </c>
      <c r="C10" s="204"/>
      <c r="D10" s="204">
        <v>0</v>
      </c>
      <c r="E10" s="204">
        <v>0</v>
      </c>
      <c r="F10" s="204">
        <f t="shared" si="0"/>
        <v>0</v>
      </c>
      <c r="G10" s="153"/>
      <c r="H10" s="135"/>
      <c r="I10" s="217">
        <v>0</v>
      </c>
      <c r="J10" s="217">
        <v>-99</v>
      </c>
      <c r="K10" s="217">
        <f t="shared" si="1"/>
        <v>-99</v>
      </c>
    </row>
    <row r="11" spans="1:11" ht="13.5">
      <c r="A11" s="156">
        <f t="shared" si="2"/>
        <v>4</v>
      </c>
      <c r="B11" s="146" t="s">
        <v>1120</v>
      </c>
      <c r="C11" s="204"/>
      <c r="D11" s="204">
        <f>'Trial Balance 2016'!N8</f>
        <v>305</v>
      </c>
      <c r="E11" s="204">
        <f>'Trial Balance 2016'!O8</f>
        <v>-430.99</v>
      </c>
      <c r="F11" s="204">
        <f t="shared" si="0"/>
        <v>-125.99000000000001</v>
      </c>
      <c r="G11" s="153"/>
      <c r="H11" s="135"/>
      <c r="I11" s="217">
        <v>0</v>
      </c>
      <c r="J11" s="217">
        <v>0</v>
      </c>
      <c r="K11" s="217">
        <f t="shared" si="1"/>
        <v>0</v>
      </c>
    </row>
    <row r="12" spans="1:11" ht="13.5">
      <c r="A12" s="156">
        <f t="shared" si="2"/>
        <v>5</v>
      </c>
      <c r="B12" s="146" t="s">
        <v>3</v>
      </c>
      <c r="C12" s="204"/>
      <c r="D12" s="204">
        <f>'Trial Balance 2016'!N12</f>
        <v>1290</v>
      </c>
      <c r="E12" s="204">
        <f>'Trial Balance 2016'!O12</f>
        <v>-598.74</v>
      </c>
      <c r="F12" s="204">
        <f t="shared" si="0"/>
        <v>691.26</v>
      </c>
      <c r="G12" s="153"/>
      <c r="H12" s="135"/>
      <c r="I12" s="217">
        <v>0</v>
      </c>
      <c r="J12" s="217">
        <v>0</v>
      </c>
      <c r="K12" s="217">
        <f t="shared" si="1"/>
        <v>0</v>
      </c>
    </row>
    <row r="13" spans="1:11" ht="13.5">
      <c r="A13" s="156">
        <f t="shared" si="2"/>
        <v>6</v>
      </c>
      <c r="B13" s="146" t="s">
        <v>1890</v>
      </c>
      <c r="C13" s="204"/>
      <c r="D13" s="204">
        <f>'Trial Balance 2016'!N13</f>
        <v>296</v>
      </c>
      <c r="E13" s="204">
        <f>'Trial Balance 2016'!O13</f>
        <v>-156</v>
      </c>
      <c r="F13" s="204">
        <f t="shared" si="0"/>
        <v>140</v>
      </c>
      <c r="G13" s="153"/>
      <c r="H13" s="135"/>
      <c r="I13" s="217">
        <v>0</v>
      </c>
      <c r="J13" s="217">
        <v>0</v>
      </c>
      <c r="K13" s="217">
        <f t="shared" si="1"/>
        <v>0</v>
      </c>
    </row>
    <row r="14" spans="1:11" ht="13.5">
      <c r="A14" s="156">
        <f t="shared" si="2"/>
        <v>7</v>
      </c>
      <c r="B14" s="146" t="s">
        <v>1910</v>
      </c>
      <c r="C14" s="204"/>
      <c r="D14" s="204">
        <f>'Trial Balance 2016'!N9</f>
        <v>2953</v>
      </c>
      <c r="E14" s="204">
        <f>'Trial Balance 2016'!O9</f>
        <v>-1833</v>
      </c>
      <c r="F14" s="204">
        <f t="shared" si="0"/>
        <v>1120</v>
      </c>
      <c r="G14" s="153"/>
      <c r="H14" s="135"/>
      <c r="I14" s="217">
        <v>0</v>
      </c>
      <c r="J14" s="217">
        <v>0</v>
      </c>
      <c r="K14" s="217">
        <f t="shared" si="1"/>
        <v>0</v>
      </c>
    </row>
    <row r="15" spans="1:11" ht="13.5">
      <c r="A15" s="156">
        <f t="shared" si="2"/>
        <v>8</v>
      </c>
      <c r="B15" s="146" t="s">
        <v>1910</v>
      </c>
      <c r="C15" s="204"/>
      <c r="D15" s="204">
        <f>'Trial Balance 2016'!N10</f>
        <v>9</v>
      </c>
      <c r="E15" s="204">
        <v>0</v>
      </c>
      <c r="F15" s="204">
        <f t="shared" si="0"/>
        <v>9</v>
      </c>
      <c r="G15" s="153"/>
      <c r="H15" s="135"/>
      <c r="I15" s="217">
        <v>0</v>
      </c>
      <c r="J15" s="217">
        <v>0</v>
      </c>
      <c r="K15" s="217">
        <f t="shared" si="1"/>
        <v>0</v>
      </c>
    </row>
    <row r="16" spans="1:11" ht="13.5">
      <c r="A16" s="156">
        <f t="shared" si="2"/>
        <v>9</v>
      </c>
      <c r="B16" s="146" t="s">
        <v>1911</v>
      </c>
      <c r="C16" s="204"/>
      <c r="D16" s="204">
        <f>'Trial Balance 2016'!N11</f>
        <v>0</v>
      </c>
      <c r="E16" s="204">
        <v>0</v>
      </c>
      <c r="F16" s="204">
        <f t="shared" si="0"/>
        <v>0</v>
      </c>
      <c r="G16" s="153"/>
      <c r="H16" s="135"/>
      <c r="I16" s="217">
        <v>0</v>
      </c>
      <c r="J16" s="217">
        <v>0</v>
      </c>
      <c r="K16" s="217">
        <f t="shared" si="1"/>
        <v>0</v>
      </c>
    </row>
    <row r="17" spans="1:11" ht="13.5">
      <c r="A17" s="156">
        <f t="shared" si="2"/>
        <v>10</v>
      </c>
      <c r="B17" s="146" t="s">
        <v>150</v>
      </c>
      <c r="C17" s="204"/>
      <c r="D17" s="204">
        <f>'Trial Balance 2016'!N15</f>
        <v>0</v>
      </c>
      <c r="E17" s="204">
        <v>0</v>
      </c>
      <c r="F17" s="204">
        <f t="shared" si="0"/>
        <v>0</v>
      </c>
      <c r="G17" s="153"/>
      <c r="H17" s="135"/>
      <c r="I17" s="217">
        <v>715</v>
      </c>
      <c r="J17" s="217">
        <v>-600</v>
      </c>
      <c r="K17" s="217">
        <f t="shared" si="1"/>
        <v>115</v>
      </c>
    </row>
    <row r="18" spans="1:11" ht="13.5">
      <c r="A18" s="156">
        <f t="shared" si="2"/>
        <v>11</v>
      </c>
      <c r="B18" s="146" t="s">
        <v>1684</v>
      </c>
      <c r="C18" s="204"/>
      <c r="D18" s="204">
        <f>'Trial Balance 2016'!N14</f>
        <v>3250</v>
      </c>
      <c r="E18" s="204">
        <f>'Trial Balance 2016'!O14</f>
        <v>-1110</v>
      </c>
      <c r="F18" s="204">
        <f t="shared" si="0"/>
        <v>2140</v>
      </c>
      <c r="G18" s="153"/>
      <c r="H18" s="135"/>
      <c r="I18" s="217">
        <v>0</v>
      </c>
      <c r="J18" s="217">
        <v>0</v>
      </c>
      <c r="K18" s="217">
        <f t="shared" si="1"/>
        <v>0</v>
      </c>
    </row>
    <row r="19" spans="1:11" ht="13.5">
      <c r="A19" s="156">
        <f t="shared" si="2"/>
        <v>12</v>
      </c>
      <c r="B19" s="146" t="s">
        <v>1874</v>
      </c>
      <c r="C19" s="204"/>
      <c r="D19" s="204">
        <f>'Trial Balance 2016'!N18</f>
        <v>0</v>
      </c>
      <c r="E19" s="204">
        <v>0</v>
      </c>
      <c r="F19" s="204">
        <f t="shared" si="0"/>
        <v>0</v>
      </c>
      <c r="G19" s="153"/>
      <c r="H19" s="135"/>
      <c r="I19" s="217">
        <v>0</v>
      </c>
      <c r="J19" s="217">
        <v>-300</v>
      </c>
      <c r="K19" s="217">
        <f t="shared" si="1"/>
        <v>-300</v>
      </c>
    </row>
    <row r="20" spans="1:11" ht="13.5">
      <c r="A20" s="156">
        <f t="shared" si="2"/>
        <v>13</v>
      </c>
      <c r="B20" s="146" t="s">
        <v>4</v>
      </c>
      <c r="C20" s="204"/>
      <c r="D20" s="204">
        <f>'Trial Balance 2016'!N19</f>
        <v>615</v>
      </c>
      <c r="E20" s="204">
        <f>'Trial Balance 2016'!O19</f>
        <v>-3807.98</v>
      </c>
      <c r="F20" s="204">
        <f t="shared" si="0"/>
        <v>-3192.98</v>
      </c>
      <c r="G20" s="153"/>
      <c r="H20" s="135">
        <v>3</v>
      </c>
      <c r="I20" s="217">
        <v>10206.64</v>
      </c>
      <c r="J20" s="217">
        <v>-10297.2</v>
      </c>
      <c r="K20" s="217">
        <f t="shared" si="1"/>
        <v>-90.56000000000131</v>
      </c>
    </row>
    <row r="21" spans="1:11" ht="13.5">
      <c r="A21" s="156">
        <f t="shared" si="2"/>
        <v>14</v>
      </c>
      <c r="B21" s="146" t="s">
        <v>21</v>
      </c>
      <c r="C21" s="204"/>
      <c r="D21" s="204">
        <v>0</v>
      </c>
      <c r="E21" s="204">
        <v>0</v>
      </c>
      <c r="F21" s="204">
        <f t="shared" si="0"/>
        <v>0</v>
      </c>
      <c r="G21" s="153"/>
      <c r="H21" s="135"/>
      <c r="I21" s="217">
        <v>0</v>
      </c>
      <c r="J21" s="217">
        <v>-386.78</v>
      </c>
      <c r="K21" s="217">
        <f t="shared" si="1"/>
        <v>-386.78</v>
      </c>
    </row>
    <row r="22" spans="1:11" ht="13.5">
      <c r="A22" s="156">
        <f t="shared" si="2"/>
        <v>15</v>
      </c>
      <c r="B22" s="146" t="s">
        <v>967</v>
      </c>
      <c r="C22" s="204"/>
      <c r="D22" s="204">
        <f>'Trial Balance 2016'!N20</f>
        <v>0</v>
      </c>
      <c r="E22" s="204">
        <v>0</v>
      </c>
      <c r="F22" s="204">
        <f t="shared" si="0"/>
        <v>0</v>
      </c>
      <c r="G22" s="153"/>
      <c r="H22" s="135"/>
      <c r="I22" s="217">
        <v>0</v>
      </c>
      <c r="J22" s="217">
        <v>-125</v>
      </c>
      <c r="K22" s="217">
        <f t="shared" si="1"/>
        <v>-125</v>
      </c>
    </row>
    <row r="23" spans="1:11" ht="13.5">
      <c r="A23" s="156">
        <f t="shared" si="2"/>
        <v>16</v>
      </c>
      <c r="B23" s="146" t="s">
        <v>143</v>
      </c>
      <c r="C23" s="204"/>
      <c r="D23" s="204">
        <f>'Trial Balance 2016'!N21</f>
        <v>1615.55</v>
      </c>
      <c r="E23" s="204">
        <v>0</v>
      </c>
      <c r="F23" s="204">
        <f t="shared" si="0"/>
        <v>1615.55</v>
      </c>
      <c r="G23" s="153"/>
      <c r="H23" s="135"/>
      <c r="I23" s="217">
        <v>1847.79</v>
      </c>
      <c r="J23" s="217">
        <v>-1550</v>
      </c>
      <c r="K23" s="217">
        <f t="shared" si="1"/>
        <v>297.78999999999996</v>
      </c>
    </row>
    <row r="24" spans="1:11" ht="13.5">
      <c r="A24" s="156">
        <f t="shared" si="2"/>
        <v>17</v>
      </c>
      <c r="B24" s="146" t="s">
        <v>125</v>
      </c>
      <c r="C24" s="204"/>
      <c r="D24" s="204">
        <f>'Trial Balance 2016'!N26</f>
        <v>614</v>
      </c>
      <c r="E24" s="204">
        <f>'Trial Balance 2016'!O26</f>
        <v>-457.9</v>
      </c>
      <c r="F24" s="204">
        <f t="shared" si="0"/>
        <v>156.10000000000002</v>
      </c>
      <c r="G24" s="153"/>
      <c r="H24" s="135"/>
      <c r="I24" s="217">
        <v>578</v>
      </c>
      <c r="J24" s="217">
        <v>-340</v>
      </c>
      <c r="K24" s="217">
        <f t="shared" si="1"/>
        <v>238</v>
      </c>
    </row>
    <row r="25" spans="1:11" ht="13.5">
      <c r="A25" s="156">
        <f t="shared" si="2"/>
        <v>18</v>
      </c>
      <c r="B25" s="146" t="s">
        <v>122</v>
      </c>
      <c r="C25" s="204"/>
      <c r="D25" s="204">
        <f>'Trial Balance 2016'!N27</f>
        <v>0</v>
      </c>
      <c r="E25" s="204">
        <f>'Trial Balance 2016'!O27</f>
        <v>-76.82</v>
      </c>
      <c r="F25" s="204">
        <f t="shared" si="0"/>
        <v>-76.82</v>
      </c>
      <c r="G25" s="153"/>
      <c r="H25" s="135"/>
      <c r="I25" s="217">
        <v>0</v>
      </c>
      <c r="J25" s="217">
        <v>-240</v>
      </c>
      <c r="K25" s="217">
        <f t="shared" si="1"/>
        <v>-240</v>
      </c>
    </row>
    <row r="26" spans="1:11" ht="13.5">
      <c r="A26" s="156">
        <f t="shared" si="2"/>
        <v>19</v>
      </c>
      <c r="B26" s="146" t="s">
        <v>833</v>
      </c>
      <c r="C26" s="204"/>
      <c r="D26" s="204">
        <f>'Trial Balance 2016'!N28</f>
        <v>1718.55</v>
      </c>
      <c r="E26" s="204">
        <f>'Trial Balance 2016'!O28</f>
        <v>-1650</v>
      </c>
      <c r="F26" s="204">
        <f t="shared" si="0"/>
        <v>68.54999999999995</v>
      </c>
      <c r="G26" s="153"/>
      <c r="H26" s="135"/>
      <c r="I26" s="217">
        <v>847.28</v>
      </c>
      <c r="J26" s="217">
        <v>-1000</v>
      </c>
      <c r="K26" s="217">
        <f t="shared" si="1"/>
        <v>-152.72000000000003</v>
      </c>
    </row>
    <row r="27" spans="1:11" ht="13.5">
      <c r="A27" s="156">
        <f t="shared" si="2"/>
        <v>20</v>
      </c>
      <c r="B27" s="146" t="s">
        <v>30</v>
      </c>
      <c r="C27" s="204"/>
      <c r="D27" s="204">
        <f>'Trial Balance 2016'!N33</f>
        <v>24591</v>
      </c>
      <c r="E27" s="204">
        <f>'Trial Balance 2016'!O33</f>
        <v>-28111.15</v>
      </c>
      <c r="F27" s="204">
        <f t="shared" si="0"/>
        <v>-3520.1500000000015</v>
      </c>
      <c r="G27" s="153"/>
      <c r="H27" s="135"/>
      <c r="I27" s="217">
        <v>29613.120000000003</v>
      </c>
      <c r="J27" s="217">
        <v>-28652.28</v>
      </c>
      <c r="K27" s="217">
        <f t="shared" si="1"/>
        <v>960.8400000000038</v>
      </c>
    </row>
    <row r="28" spans="1:11" ht="13.5">
      <c r="A28" s="156">
        <f t="shared" si="2"/>
        <v>21</v>
      </c>
      <c r="B28" s="146" t="s">
        <v>30</v>
      </c>
      <c r="C28" s="204"/>
      <c r="D28" s="204">
        <f>'Trial Balance 2016'!N34</f>
        <v>-550</v>
      </c>
      <c r="E28" s="204">
        <f>'Trial Balance 2016'!O34</f>
        <v>-3797.21</v>
      </c>
      <c r="F28" s="204">
        <f t="shared" si="0"/>
        <v>-4347.21</v>
      </c>
      <c r="G28" s="153"/>
      <c r="H28" s="135"/>
      <c r="I28" s="217">
        <v>0</v>
      </c>
      <c r="J28" s="217">
        <v>0</v>
      </c>
      <c r="K28" s="217">
        <f t="shared" si="1"/>
        <v>0</v>
      </c>
    </row>
    <row r="29" spans="1:11" ht="13.5">
      <c r="A29" s="156">
        <f t="shared" si="2"/>
        <v>22</v>
      </c>
      <c r="B29" s="146" t="s">
        <v>1873</v>
      </c>
      <c r="C29" s="204"/>
      <c r="D29" s="204">
        <v>0</v>
      </c>
      <c r="E29" s="204">
        <v>0</v>
      </c>
      <c r="F29" s="204">
        <f t="shared" si="0"/>
        <v>0</v>
      </c>
      <c r="G29" s="153"/>
      <c r="H29" s="135"/>
      <c r="I29" s="217">
        <v>75</v>
      </c>
      <c r="J29" s="217">
        <v>0</v>
      </c>
      <c r="K29" s="217">
        <f t="shared" si="1"/>
        <v>75</v>
      </c>
    </row>
    <row r="30" spans="1:11" ht="13.5">
      <c r="A30" s="156">
        <f t="shared" si="2"/>
        <v>23</v>
      </c>
      <c r="B30" s="146" t="s">
        <v>64</v>
      </c>
      <c r="C30" s="204"/>
      <c r="D30" s="204">
        <f>'Trial Balance 2016'!N35</f>
        <v>1250</v>
      </c>
      <c r="E30" s="204">
        <v>0</v>
      </c>
      <c r="F30" s="204">
        <f t="shared" si="0"/>
        <v>1250</v>
      </c>
      <c r="G30" s="153"/>
      <c r="H30" s="135"/>
      <c r="I30" s="217">
        <v>3585</v>
      </c>
      <c r="J30" s="217">
        <v>-2615</v>
      </c>
      <c r="K30" s="217">
        <f t="shared" si="1"/>
        <v>970</v>
      </c>
    </row>
    <row r="31" spans="1:11" ht="13.5">
      <c r="A31" s="156">
        <f t="shared" si="2"/>
        <v>24</v>
      </c>
      <c r="B31" s="146" t="s">
        <v>831</v>
      </c>
      <c r="C31" s="204"/>
      <c r="D31" s="204">
        <f>'Trial Balance 2016'!N36</f>
        <v>11300.65</v>
      </c>
      <c r="E31" s="204">
        <f>'Trial Balance 2016'!O36</f>
        <v>-10656.599999999999</v>
      </c>
      <c r="F31" s="204">
        <f t="shared" si="0"/>
        <v>644.0500000000011</v>
      </c>
      <c r="G31" s="153"/>
      <c r="H31" s="135"/>
      <c r="I31" s="217">
        <v>11023.5</v>
      </c>
      <c r="J31" s="217">
        <v>-10247.8</v>
      </c>
      <c r="K31" s="217">
        <f t="shared" si="1"/>
        <v>775.7000000000007</v>
      </c>
    </row>
    <row r="32" spans="1:11" ht="13.5">
      <c r="A32" s="156">
        <f t="shared" si="2"/>
        <v>25</v>
      </c>
      <c r="B32" s="146" t="s">
        <v>126</v>
      </c>
      <c r="C32" s="204"/>
      <c r="D32" s="204">
        <f>'Trial Balance 2016'!N37</f>
        <v>1759.5</v>
      </c>
      <c r="E32" s="204">
        <f>'Trial Balance 2016'!O37</f>
        <v>-1558.88</v>
      </c>
      <c r="F32" s="204">
        <f t="shared" si="0"/>
        <v>200.6199999999999</v>
      </c>
      <c r="G32" s="153"/>
      <c r="H32" s="135"/>
      <c r="I32" s="217">
        <v>2397</v>
      </c>
      <c r="J32" s="217">
        <v>-1921.78</v>
      </c>
      <c r="K32" s="217">
        <f t="shared" si="1"/>
        <v>475.22</v>
      </c>
    </row>
    <row r="33" spans="1:11" ht="13.5">
      <c r="A33" s="156">
        <f t="shared" si="2"/>
        <v>26</v>
      </c>
      <c r="B33" s="146" t="s">
        <v>1872</v>
      </c>
      <c r="C33" s="204"/>
      <c r="D33" s="204">
        <v>0</v>
      </c>
      <c r="E33" s="204">
        <v>0</v>
      </c>
      <c r="F33" s="204">
        <f t="shared" si="0"/>
        <v>0</v>
      </c>
      <c r="G33" s="153"/>
      <c r="H33" s="135"/>
      <c r="I33" s="217">
        <v>380</v>
      </c>
      <c r="J33" s="217">
        <v>-276.92</v>
      </c>
      <c r="K33" s="217">
        <f t="shared" si="1"/>
        <v>103.07999999999998</v>
      </c>
    </row>
    <row r="34" spans="1:11" ht="13.5">
      <c r="A34" s="156">
        <f t="shared" si="2"/>
        <v>27</v>
      </c>
      <c r="B34" s="146" t="s">
        <v>1061</v>
      </c>
      <c r="C34" s="204"/>
      <c r="D34" s="204">
        <v>0</v>
      </c>
      <c r="E34" s="204">
        <f>'Trial Balance 2016'!O41</f>
        <v>-100</v>
      </c>
      <c r="F34" s="204">
        <f t="shared" si="0"/>
        <v>-100</v>
      </c>
      <c r="G34" s="153"/>
      <c r="H34" s="135"/>
      <c r="I34" s="217">
        <v>0</v>
      </c>
      <c r="J34" s="217">
        <v>0</v>
      </c>
      <c r="K34" s="217">
        <f t="shared" si="1"/>
        <v>0</v>
      </c>
    </row>
    <row r="35" spans="3:11" ht="13.5">
      <c r="C35" s="205"/>
      <c r="D35" s="206"/>
      <c r="E35" s="206"/>
      <c r="F35" s="206"/>
      <c r="G35" s="153"/>
      <c r="I35" s="205"/>
      <c r="J35" s="205"/>
      <c r="K35" s="205"/>
    </row>
    <row r="36" spans="2:11" ht="13.5">
      <c r="B36" s="159" t="s">
        <v>15</v>
      </c>
      <c r="C36" s="207"/>
      <c r="D36" s="207"/>
      <c r="E36" s="207"/>
      <c r="F36" s="207"/>
      <c r="G36" s="147"/>
      <c r="I36" s="205"/>
      <c r="J36" s="205"/>
      <c r="K36" s="205"/>
    </row>
    <row r="37" spans="1:11" ht="13.5">
      <c r="A37" s="156">
        <f>A34+1</f>
        <v>28</v>
      </c>
      <c r="B37" s="146" t="s">
        <v>1</v>
      </c>
      <c r="C37" s="204"/>
      <c r="D37" s="204">
        <f>'Trial Balance 2016'!N24</f>
        <v>-3000</v>
      </c>
      <c r="E37" s="204">
        <v>0</v>
      </c>
      <c r="F37" s="204">
        <f>D37+E37</f>
        <v>-3000</v>
      </c>
      <c r="G37" s="153"/>
      <c r="H37" s="135"/>
      <c r="I37" s="217">
        <v>4541</v>
      </c>
      <c r="J37" s="217">
        <v>0</v>
      </c>
      <c r="K37" s="217">
        <f>I37-J37</f>
        <v>4541</v>
      </c>
    </row>
    <row r="38" spans="1:11" ht="13.5">
      <c r="A38" s="156">
        <f>A37+1</f>
        <v>29</v>
      </c>
      <c r="B38" s="146" t="s">
        <v>1891</v>
      </c>
      <c r="C38" s="204"/>
      <c r="D38" s="204">
        <f>'Trial Balance 2016'!N30</f>
        <v>4437</v>
      </c>
      <c r="E38" s="204">
        <v>0</v>
      </c>
      <c r="F38" s="204">
        <f>D38+E38</f>
        <v>4437</v>
      </c>
      <c r="G38" s="153"/>
      <c r="H38" s="135"/>
      <c r="I38" s="217">
        <v>8519</v>
      </c>
      <c r="J38" s="217">
        <v>320</v>
      </c>
      <c r="K38" s="217">
        <v>8839</v>
      </c>
    </row>
    <row r="39" spans="1:11" ht="13.5">
      <c r="A39" s="156">
        <f>A38+1</f>
        <v>30</v>
      </c>
      <c r="B39" s="146" t="s">
        <v>26</v>
      </c>
      <c r="C39" s="204"/>
      <c r="D39" s="204">
        <f>'Trial Balance 2016'!N32</f>
        <v>4115</v>
      </c>
      <c r="E39" s="204">
        <f>'Trial Balance 2016'!O32</f>
        <v>-989.63</v>
      </c>
      <c r="F39" s="204">
        <f>D39+E39</f>
        <v>3125.37</v>
      </c>
      <c r="G39" s="153"/>
      <c r="H39" s="158"/>
      <c r="I39" s="217"/>
      <c r="J39" s="217">
        <v>0</v>
      </c>
      <c r="K39" s="217">
        <f>I39-J39</f>
        <v>0</v>
      </c>
    </row>
    <row r="40" spans="1:11" ht="13.5">
      <c r="A40" s="156">
        <f>A39+1</f>
        <v>31</v>
      </c>
      <c r="B40" s="146" t="s">
        <v>1912</v>
      </c>
      <c r="C40" s="204"/>
      <c r="D40" s="204">
        <f>'Trial Balance 2016'!N17</f>
        <v>180</v>
      </c>
      <c r="E40" s="204">
        <v>0</v>
      </c>
      <c r="F40" s="204">
        <f>D40+E40</f>
        <v>180</v>
      </c>
      <c r="G40" s="145"/>
      <c r="H40" s="135"/>
      <c r="I40" s="217">
        <v>0</v>
      </c>
      <c r="J40" s="217">
        <v>0</v>
      </c>
      <c r="K40" s="217">
        <f>I40-J40</f>
        <v>0</v>
      </c>
    </row>
    <row r="41" spans="1:11" ht="13.5">
      <c r="A41" s="156">
        <f>A40+1</f>
        <v>32</v>
      </c>
      <c r="B41" s="146" t="s">
        <v>1875</v>
      </c>
      <c r="C41" s="204"/>
      <c r="D41" s="204">
        <v>0</v>
      </c>
      <c r="E41" s="204">
        <v>0</v>
      </c>
      <c r="F41" s="204">
        <f>D41+E41</f>
        <v>0</v>
      </c>
      <c r="G41" s="145"/>
      <c r="H41" s="135"/>
      <c r="I41" s="217">
        <v>0</v>
      </c>
      <c r="J41" s="217">
        <v>0</v>
      </c>
      <c r="K41" s="217">
        <f>I41-J41</f>
        <v>0</v>
      </c>
    </row>
    <row r="42" spans="2:11" ht="13.5">
      <c r="B42" s="145"/>
      <c r="C42" s="208"/>
      <c r="D42" s="208"/>
      <c r="E42" s="208"/>
      <c r="F42" s="208"/>
      <c r="G42" s="145"/>
      <c r="I42" s="205"/>
      <c r="J42" s="205"/>
      <c r="K42" s="205"/>
    </row>
    <row r="43" spans="2:11" ht="13.5">
      <c r="B43" s="161" t="s">
        <v>11</v>
      </c>
      <c r="C43" s="207"/>
      <c r="D43" s="207"/>
      <c r="E43" s="207"/>
      <c r="F43" s="207"/>
      <c r="G43" s="147"/>
      <c r="I43" s="205"/>
      <c r="J43" s="205"/>
      <c r="K43" s="205"/>
    </row>
    <row r="44" spans="1:11" ht="13.5">
      <c r="A44" s="156">
        <f>A41+1</f>
        <v>33</v>
      </c>
      <c r="B44" s="146" t="s">
        <v>1876</v>
      </c>
      <c r="C44" s="204"/>
      <c r="D44" s="204">
        <v>0</v>
      </c>
      <c r="E44" s="204">
        <v>-444</v>
      </c>
      <c r="F44" s="204">
        <f>D44+E44</f>
        <v>-444</v>
      </c>
      <c r="G44" s="145"/>
      <c r="H44" s="135"/>
      <c r="I44" s="217">
        <v>0</v>
      </c>
      <c r="J44" s="217">
        <v>-444</v>
      </c>
      <c r="K44" s="217">
        <f>I44+J44</f>
        <v>-444</v>
      </c>
    </row>
    <row r="45" spans="1:11" ht="13.5">
      <c r="A45" s="156">
        <f>A44+1</f>
        <v>34</v>
      </c>
      <c r="B45" s="146" t="s">
        <v>1815</v>
      </c>
      <c r="C45" s="204"/>
      <c r="D45" s="204">
        <v>0</v>
      </c>
      <c r="E45" s="204">
        <f>'Trial Balance 2016'!O5</f>
        <v>-533.69</v>
      </c>
      <c r="F45" s="204">
        <f aca="true" t="shared" si="3" ref="F45:F54">D45+E45</f>
        <v>-533.69</v>
      </c>
      <c r="G45" s="145"/>
      <c r="H45" s="135"/>
      <c r="I45" s="217">
        <v>0</v>
      </c>
      <c r="J45" s="217">
        <v>-768.02</v>
      </c>
      <c r="K45" s="217">
        <f aca="true" t="shared" si="4" ref="K45:K55">I45+J45</f>
        <v>-768.02</v>
      </c>
    </row>
    <row r="46" spans="1:11" ht="13.5">
      <c r="A46" s="156">
        <f aca="true" t="shared" si="5" ref="A46:A55">A45+1</f>
        <v>35</v>
      </c>
      <c r="B46" s="146" t="s">
        <v>1877</v>
      </c>
      <c r="C46" s="204"/>
      <c r="D46" s="204">
        <v>0</v>
      </c>
      <c r="E46" s="204">
        <v>0</v>
      </c>
      <c r="F46" s="204">
        <f t="shared" si="3"/>
        <v>0</v>
      </c>
      <c r="G46" s="145"/>
      <c r="H46" s="135"/>
      <c r="I46" s="217">
        <v>0</v>
      </c>
      <c r="J46" s="217">
        <v>-304.8799999999992</v>
      </c>
      <c r="K46" s="217">
        <f t="shared" si="4"/>
        <v>-304.8799999999992</v>
      </c>
    </row>
    <row r="47" spans="1:11" ht="13.5">
      <c r="A47" s="156">
        <f t="shared" si="5"/>
        <v>36</v>
      </c>
      <c r="B47" s="146" t="s">
        <v>6</v>
      </c>
      <c r="C47" s="204"/>
      <c r="D47" s="204">
        <v>0</v>
      </c>
      <c r="E47" s="204">
        <f>'Trial Balance 2016'!O16</f>
        <v>0</v>
      </c>
      <c r="F47" s="204">
        <f t="shared" si="3"/>
        <v>0</v>
      </c>
      <c r="G47" s="145"/>
      <c r="H47" s="135">
        <v>5</v>
      </c>
      <c r="I47" s="217">
        <v>0</v>
      </c>
      <c r="J47" s="217">
        <v>-544.8000000000001</v>
      </c>
      <c r="K47" s="217">
        <f t="shared" si="4"/>
        <v>-544.8000000000001</v>
      </c>
    </row>
    <row r="48" spans="1:11" ht="13.5">
      <c r="A48" s="156">
        <f t="shared" si="5"/>
        <v>37</v>
      </c>
      <c r="B48" s="146" t="s">
        <v>16</v>
      </c>
      <c r="C48" s="204"/>
      <c r="D48" s="204">
        <v>0</v>
      </c>
      <c r="E48" s="204">
        <f>'Trial Balance 2016'!O22</f>
        <v>-2130.36</v>
      </c>
      <c r="F48" s="204">
        <f t="shared" si="3"/>
        <v>-2130.36</v>
      </c>
      <c r="G48" s="145"/>
      <c r="H48" s="135"/>
      <c r="I48" s="217">
        <v>0</v>
      </c>
      <c r="J48" s="217">
        <v>-1667</v>
      </c>
      <c r="K48" s="217">
        <f t="shared" si="4"/>
        <v>-1667</v>
      </c>
    </row>
    <row r="49" spans="1:11" ht="13.5">
      <c r="A49" s="156">
        <f t="shared" si="5"/>
        <v>38</v>
      </c>
      <c r="B49" s="146" t="s">
        <v>1893</v>
      </c>
      <c r="C49" s="204"/>
      <c r="D49" s="204">
        <v>0</v>
      </c>
      <c r="E49" s="204">
        <f>'Trial Balance 2016'!O23</f>
        <v>-2091.13</v>
      </c>
      <c r="F49" s="204">
        <f t="shared" si="3"/>
        <v>-2091.13</v>
      </c>
      <c r="G49" s="145"/>
      <c r="H49" s="135">
        <v>4</v>
      </c>
      <c r="I49" s="217">
        <v>160</v>
      </c>
      <c r="J49" s="217">
        <v>-1220.5</v>
      </c>
      <c r="K49" s="217">
        <f t="shared" si="4"/>
        <v>-1060.5</v>
      </c>
    </row>
    <row r="50" spans="1:11" ht="13.5">
      <c r="A50" s="156">
        <f t="shared" si="5"/>
        <v>39</v>
      </c>
      <c r="B50" s="146" t="s">
        <v>17</v>
      </c>
      <c r="C50" s="204"/>
      <c r="D50" s="204">
        <v>0</v>
      </c>
      <c r="E50" s="204">
        <f>'Trial Balance 2016'!O25</f>
        <v>-1253.6600000000003</v>
      </c>
      <c r="F50" s="204">
        <f>D50+E50</f>
        <v>-1253.6600000000003</v>
      </c>
      <c r="G50" s="145"/>
      <c r="H50" s="135"/>
      <c r="I50" s="217">
        <v>0</v>
      </c>
      <c r="J50" s="217">
        <v>-514.7099999999999</v>
      </c>
      <c r="K50" s="217">
        <f t="shared" si="4"/>
        <v>-514.7099999999999</v>
      </c>
    </row>
    <row r="51" spans="1:11" ht="13.5">
      <c r="A51" s="156">
        <f t="shared" si="5"/>
        <v>40</v>
      </c>
      <c r="B51" s="146" t="s">
        <v>168</v>
      </c>
      <c r="C51" s="204"/>
      <c r="D51" s="204">
        <v>0</v>
      </c>
      <c r="E51" s="204">
        <f>'Trial Balance 2016'!O44</f>
        <v>-581.95</v>
      </c>
      <c r="F51" s="204">
        <f t="shared" si="3"/>
        <v>-581.95</v>
      </c>
      <c r="G51" s="145"/>
      <c r="H51" s="135"/>
      <c r="I51" s="217">
        <v>0</v>
      </c>
      <c r="J51" s="217">
        <v>-597.26</v>
      </c>
      <c r="K51" s="217">
        <f t="shared" si="4"/>
        <v>-597.26</v>
      </c>
    </row>
    <row r="52" spans="1:11" ht="13.5">
      <c r="A52" s="156">
        <f t="shared" si="5"/>
        <v>41</v>
      </c>
      <c r="B52" s="146" t="s">
        <v>1892</v>
      </c>
      <c r="C52" s="204"/>
      <c r="D52" s="204">
        <v>0</v>
      </c>
      <c r="E52" s="204">
        <f>'Trial Balance 2016'!O38</f>
        <v>-502.7000000000001</v>
      </c>
      <c r="F52" s="204">
        <f t="shared" si="3"/>
        <v>-502.7000000000001</v>
      </c>
      <c r="G52" s="145"/>
      <c r="H52" s="135"/>
      <c r="I52" s="217">
        <v>0</v>
      </c>
      <c r="J52" s="217">
        <v>-449.9000000000001</v>
      </c>
      <c r="K52" s="217">
        <f t="shared" si="4"/>
        <v>-449.9000000000001</v>
      </c>
    </row>
    <row r="53" spans="1:11" ht="13.5">
      <c r="A53" s="156">
        <f t="shared" si="5"/>
        <v>42</v>
      </c>
      <c r="B53" s="146" t="s">
        <v>2169</v>
      </c>
      <c r="C53" s="204"/>
      <c r="D53" s="204">
        <v>0</v>
      </c>
      <c r="E53" s="204">
        <f>'Trial Balance 2016'!P39</f>
        <v>-2000</v>
      </c>
      <c r="F53" s="204">
        <f t="shared" si="3"/>
        <v>-2000</v>
      </c>
      <c r="G53" s="145"/>
      <c r="H53" s="135"/>
      <c r="I53" s="217"/>
      <c r="J53" s="217">
        <v>-890</v>
      </c>
      <c r="K53" s="217">
        <f t="shared" si="4"/>
        <v>-890</v>
      </c>
    </row>
    <row r="54" spans="1:11" ht="13.5">
      <c r="A54" s="156">
        <f t="shared" si="5"/>
        <v>43</v>
      </c>
      <c r="B54" s="146" t="s">
        <v>1119</v>
      </c>
      <c r="C54" s="204"/>
      <c r="D54" s="204">
        <v>0</v>
      </c>
      <c r="E54" s="204">
        <f>'Trial Balance 2016'!O42</f>
        <v>-145.5</v>
      </c>
      <c r="F54" s="204">
        <f t="shared" si="3"/>
        <v>-145.5</v>
      </c>
      <c r="G54" s="145"/>
      <c r="H54" s="135"/>
      <c r="I54" s="217">
        <v>0</v>
      </c>
      <c r="J54" s="217">
        <v>0</v>
      </c>
      <c r="K54" s="217">
        <f>I54+J54</f>
        <v>0</v>
      </c>
    </row>
    <row r="55" spans="1:11" ht="13.5">
      <c r="A55" s="156">
        <f t="shared" si="5"/>
        <v>44</v>
      </c>
      <c r="B55" s="146" t="s">
        <v>61</v>
      </c>
      <c r="C55" s="204"/>
      <c r="D55" s="204">
        <v>0</v>
      </c>
      <c r="E55" s="204">
        <f>'Trial Balance 2016'!O45</f>
        <v>-459.34000000000003</v>
      </c>
      <c r="F55" s="204">
        <f>D55+E55</f>
        <v>-459.34000000000003</v>
      </c>
      <c r="G55" s="145"/>
      <c r="H55" s="135"/>
      <c r="I55" s="217">
        <v>0</v>
      </c>
      <c r="J55" s="217">
        <v>-291.34000000000003</v>
      </c>
      <c r="K55" s="217">
        <f t="shared" si="4"/>
        <v>-291.34000000000003</v>
      </c>
    </row>
    <row r="56" spans="2:11" ht="13.5">
      <c r="B56" s="145"/>
      <c r="C56" s="208"/>
      <c r="D56" s="208"/>
      <c r="E56" s="208"/>
      <c r="F56" s="208"/>
      <c r="G56" s="145"/>
      <c r="I56" s="205"/>
      <c r="J56" s="205"/>
      <c r="K56" s="205"/>
    </row>
    <row r="57" spans="2:11" ht="13.5">
      <c r="B57" s="145"/>
      <c r="C57" s="208"/>
      <c r="D57" s="208"/>
      <c r="E57" s="208"/>
      <c r="F57" s="208"/>
      <c r="G57" s="145"/>
      <c r="I57" s="205"/>
      <c r="J57" s="205"/>
      <c r="K57" s="205"/>
    </row>
    <row r="58" spans="1:11" ht="13.5">
      <c r="A58" s="197"/>
      <c r="B58" s="198" t="s">
        <v>18</v>
      </c>
      <c r="C58" s="209"/>
      <c r="D58" s="209">
        <f>SUM(D8:D55)</f>
        <v>59252.25</v>
      </c>
      <c r="E58" s="209">
        <f>SUM(E8:E55)</f>
        <v>-67002.62999999999</v>
      </c>
      <c r="F58" s="209">
        <f>SUM(F8:F55)</f>
        <v>-7750.380000000002</v>
      </c>
      <c r="G58" s="198"/>
      <c r="H58" s="199"/>
      <c r="I58" s="218">
        <f>SUM(I8:I55)</f>
        <v>76893.33</v>
      </c>
      <c r="J58" s="218">
        <f>SUM(J8:J55)</f>
        <v>-67642.20999999999</v>
      </c>
      <c r="K58" s="218">
        <f>SUM(K8:K55)</f>
        <v>9251.120000000004</v>
      </c>
    </row>
    <row r="59" spans="2:11" ht="13.5">
      <c r="B59" s="145"/>
      <c r="C59" s="208"/>
      <c r="D59" s="208"/>
      <c r="E59" s="208"/>
      <c r="F59" s="208"/>
      <c r="G59" s="145"/>
      <c r="I59" s="205"/>
      <c r="J59" s="205"/>
      <c r="K59" s="205"/>
    </row>
    <row r="60" spans="2:11" ht="13.5">
      <c r="B60" s="148" t="s">
        <v>22</v>
      </c>
      <c r="C60" s="210"/>
      <c r="D60" s="210"/>
      <c r="E60" s="210"/>
      <c r="F60" s="210"/>
      <c r="G60" s="145"/>
      <c r="I60" s="205"/>
      <c r="J60" s="205"/>
      <c r="K60" s="205"/>
    </row>
    <row r="61" spans="1:11" ht="13.5">
      <c r="A61" s="156"/>
      <c r="B61" s="162" t="s">
        <v>1870</v>
      </c>
      <c r="C61" s="211"/>
      <c r="D61" s="211"/>
      <c r="E61" s="211"/>
      <c r="F61" s="211"/>
      <c r="G61" s="145"/>
      <c r="H61" s="194"/>
      <c r="I61" s="200"/>
      <c r="J61" s="200"/>
      <c r="K61" s="200"/>
    </row>
    <row r="62" spans="1:11" ht="13.5">
      <c r="A62" s="156">
        <v>45</v>
      </c>
      <c r="B62" s="146" t="s">
        <v>1878</v>
      </c>
      <c r="C62" s="204"/>
      <c r="D62" s="204">
        <v>0</v>
      </c>
      <c r="E62" s="204">
        <v>0</v>
      </c>
      <c r="F62" s="204">
        <f>D62+E62</f>
        <v>0</v>
      </c>
      <c r="G62" s="145"/>
      <c r="H62" s="194"/>
      <c r="I62" s="204">
        <v>0</v>
      </c>
      <c r="J62" s="200">
        <v>2.1671553440683056E-13</v>
      </c>
      <c r="K62" s="200">
        <f>I62+J62</f>
        <v>2.1671553440683056E-13</v>
      </c>
    </row>
    <row r="63" spans="1:11" ht="13.5">
      <c r="A63" s="156">
        <f>A62+1</f>
        <v>46</v>
      </c>
      <c r="B63" s="146" t="s">
        <v>31</v>
      </c>
      <c r="C63" s="204"/>
      <c r="D63" s="204">
        <f>'Trial Balance 2016'!N31</f>
        <v>594.3</v>
      </c>
      <c r="E63" s="204"/>
      <c r="F63" s="204">
        <f>D63+E63</f>
        <v>594.3</v>
      </c>
      <c r="G63" s="145"/>
      <c r="H63" s="194"/>
      <c r="I63" s="204">
        <v>500</v>
      </c>
      <c r="J63" s="200">
        <v>0</v>
      </c>
      <c r="K63" s="217">
        <f>I63+J63</f>
        <v>500</v>
      </c>
    </row>
    <row r="64" spans="1:11" ht="13.5">
      <c r="A64" s="156">
        <f>A63+1</f>
        <v>47</v>
      </c>
      <c r="B64" s="146" t="s">
        <v>1879</v>
      </c>
      <c r="C64" s="204"/>
      <c r="D64" s="204"/>
      <c r="E64" s="204"/>
      <c r="F64" s="204">
        <f>D64+E64</f>
        <v>0</v>
      </c>
      <c r="G64" s="145"/>
      <c r="H64" s="194"/>
      <c r="I64" s="204">
        <v>0</v>
      </c>
      <c r="J64" s="200">
        <v>0</v>
      </c>
      <c r="K64" s="217">
        <f>I64+J64</f>
        <v>0</v>
      </c>
    </row>
    <row r="65" spans="1:11" ht="13.5">
      <c r="A65" s="156">
        <f>A64+1</f>
        <v>48</v>
      </c>
      <c r="B65" s="146" t="s">
        <v>1880</v>
      </c>
      <c r="C65" s="204"/>
      <c r="D65" s="204"/>
      <c r="E65" s="204">
        <f>'Trial Balance 2016'!O29</f>
        <v>-3134.36</v>
      </c>
      <c r="F65" s="204">
        <f>D65+E65</f>
        <v>-3134.36</v>
      </c>
      <c r="G65" s="145"/>
      <c r="H65" s="200">
        <v>7</v>
      </c>
      <c r="I65" s="204"/>
      <c r="J65" s="200">
        <v>-5000</v>
      </c>
      <c r="K65" s="217">
        <f>I65+J65</f>
        <v>-5000</v>
      </c>
    </row>
    <row r="66" spans="1:11" ht="13.5">
      <c r="A66" s="156">
        <f>A65+1</f>
        <v>49</v>
      </c>
      <c r="B66" s="163" t="s">
        <v>832</v>
      </c>
      <c r="C66" s="212"/>
      <c r="D66" s="212"/>
      <c r="E66" s="212">
        <f>'Trial Balance 2016'!O11</f>
        <v>-200</v>
      </c>
      <c r="F66" s="204">
        <f>D66+E66</f>
        <v>-200</v>
      </c>
      <c r="G66" s="145"/>
      <c r="H66" s="200">
        <v>8</v>
      </c>
      <c r="I66" s="200">
        <v>723.98</v>
      </c>
      <c r="J66" s="200">
        <v>-323.98</v>
      </c>
      <c r="K66" s="217">
        <f>I66+J66</f>
        <v>400</v>
      </c>
    </row>
    <row r="67" spans="1:11" ht="13.5">
      <c r="A67" s="164"/>
      <c r="B67" s="202"/>
      <c r="C67" s="213"/>
      <c r="D67" s="214"/>
      <c r="E67" s="214"/>
      <c r="F67" s="214"/>
      <c r="G67" s="145"/>
      <c r="H67" s="201"/>
      <c r="I67" s="201"/>
      <c r="J67" s="201"/>
      <c r="K67" s="201"/>
    </row>
    <row r="68" spans="2:11" ht="18.75" customHeight="1">
      <c r="B68" s="157" t="s">
        <v>1881</v>
      </c>
      <c r="C68" s="215"/>
      <c r="D68" s="215">
        <f>SUM(D61:D66)</f>
        <v>594.3</v>
      </c>
      <c r="E68" s="215">
        <f>SUM(E61:E66)</f>
        <v>-3334.36</v>
      </c>
      <c r="F68" s="215">
        <f>SUM(F61:F66)</f>
        <v>-2740.0600000000004</v>
      </c>
      <c r="G68" s="145"/>
      <c r="H68" s="194"/>
      <c r="I68" s="200">
        <v>1223.98</v>
      </c>
      <c r="J68" s="200">
        <v>-5323.98</v>
      </c>
      <c r="K68" s="200">
        <f>I68+J68</f>
        <v>-4100</v>
      </c>
    </row>
    <row r="69" spans="2:11" ht="19.5" customHeight="1">
      <c r="B69" s="157" t="s">
        <v>23</v>
      </c>
      <c r="C69" s="215"/>
      <c r="D69" s="215">
        <f>D68+D58</f>
        <v>59846.55</v>
      </c>
      <c r="E69" s="215">
        <f>E68+E58</f>
        <v>-70336.98999999999</v>
      </c>
      <c r="F69" s="215">
        <f>F68+F58</f>
        <v>-10490.440000000002</v>
      </c>
      <c r="G69" s="145"/>
      <c r="H69" s="194"/>
      <c r="I69" s="200">
        <v>78117.31</v>
      </c>
      <c r="J69" s="200">
        <v>-72966.17</v>
      </c>
      <c r="K69" s="217">
        <f>I69+J69</f>
        <v>5151.139999999999</v>
      </c>
    </row>
    <row r="70" spans="2:11" ht="13.5">
      <c r="B70" s="145"/>
      <c r="C70" s="208"/>
      <c r="D70" s="208"/>
      <c r="E70" s="208"/>
      <c r="F70" s="208"/>
      <c r="G70" s="145"/>
      <c r="H70" s="196"/>
      <c r="I70" s="206"/>
      <c r="J70" s="206"/>
      <c r="K70" s="206"/>
    </row>
    <row r="71" spans="2:11" ht="13.5">
      <c r="B71" s="146" t="s">
        <v>1882</v>
      </c>
      <c r="C71" s="204"/>
      <c r="D71" s="204"/>
      <c r="E71" s="204"/>
      <c r="F71" s="204">
        <f>F68</f>
        <v>-2740.0600000000004</v>
      </c>
      <c r="G71" s="145"/>
      <c r="H71" s="194"/>
      <c r="I71" s="200"/>
      <c r="J71" s="200"/>
      <c r="K71" s="200">
        <f>K68</f>
        <v>-4100</v>
      </c>
    </row>
    <row r="72" spans="2:11" ht="13.5">
      <c r="B72" s="146" t="s">
        <v>19</v>
      </c>
      <c r="C72" s="204"/>
      <c r="D72" s="204"/>
      <c r="E72" s="204"/>
      <c r="F72" s="204">
        <f>F58</f>
        <v>-7750.380000000002</v>
      </c>
      <c r="G72" s="145"/>
      <c r="H72" s="194"/>
      <c r="I72" s="200"/>
      <c r="J72" s="200"/>
      <c r="K72" s="200">
        <f>K58</f>
        <v>9251.120000000004</v>
      </c>
    </row>
    <row r="73" spans="2:11" ht="15" thickBot="1">
      <c r="B73" s="145"/>
      <c r="C73" s="145"/>
      <c r="D73" s="145"/>
      <c r="E73" s="145"/>
      <c r="F73" s="145"/>
      <c r="G73" s="145"/>
      <c r="H73" s="196"/>
      <c r="I73" s="206"/>
      <c r="J73" s="206"/>
      <c r="K73" s="206"/>
    </row>
    <row r="74" spans="2:11" ht="15" thickBot="1">
      <c r="B74" s="165" t="s">
        <v>20</v>
      </c>
      <c r="C74" s="141"/>
      <c r="D74" s="141"/>
      <c r="E74" s="141"/>
      <c r="F74" s="216">
        <f>F71+F72</f>
        <v>-10490.440000000002</v>
      </c>
      <c r="G74" s="141"/>
      <c r="H74" s="196"/>
      <c r="I74" s="206"/>
      <c r="J74" s="206"/>
      <c r="K74" s="219">
        <f>K71+K72</f>
        <v>5151.120000000004</v>
      </c>
    </row>
    <row r="75" ht="13.5">
      <c r="H75" s="22"/>
    </row>
    <row r="76" spans="8:11" ht="13.5">
      <c r="H76" s="142"/>
      <c r="I76" s="149"/>
      <c r="J76" s="149"/>
      <c r="K76" s="149"/>
    </row>
    <row r="77" spans="8:11" ht="13.5">
      <c r="H77" s="142"/>
      <c r="I77" s="149"/>
      <c r="J77" s="149"/>
      <c r="K77" s="149"/>
    </row>
    <row r="78" spans="8:11" ht="13.5">
      <c r="H78" s="142"/>
      <c r="I78" s="149"/>
      <c r="J78" s="149"/>
      <c r="K78" s="149"/>
    </row>
    <row r="79" ht="13.5">
      <c r="B79" s="6" t="s">
        <v>1883</v>
      </c>
    </row>
    <row r="81" spans="2:9" ht="13.5">
      <c r="B81" s="6" t="s">
        <v>1884</v>
      </c>
      <c r="I81" s="6">
        <v>250</v>
      </c>
    </row>
    <row r="82" spans="2:9" ht="13.5">
      <c r="B82" s="6" t="s">
        <v>1885</v>
      </c>
      <c r="I82" s="150">
        <v>120</v>
      </c>
    </row>
    <row r="83" ht="13.5">
      <c r="I83" s="6">
        <f>SUM(I81:I82)</f>
        <v>370</v>
      </c>
    </row>
    <row r="84" spans="2:9" ht="13.5">
      <c r="B84" s="6" t="s">
        <v>1886</v>
      </c>
      <c r="I84" s="150">
        <f>I83*20%</f>
        <v>74</v>
      </c>
    </row>
    <row r="85" spans="1:9" ht="13.5">
      <c r="A85" s="6"/>
      <c r="B85" s="151" t="s">
        <v>1887</v>
      </c>
      <c r="C85" s="151"/>
      <c r="D85" s="151"/>
      <c r="E85" s="151"/>
      <c r="F85" s="151"/>
      <c r="I85" s="152">
        <f>I83+I84</f>
        <v>444</v>
      </c>
    </row>
  </sheetData>
  <sheetProtection/>
  <mergeCells count="6">
    <mergeCell ref="H6:K6"/>
    <mergeCell ref="C6:F6"/>
    <mergeCell ref="B1:K1"/>
    <mergeCell ref="B2:K2"/>
    <mergeCell ref="B3:K3"/>
    <mergeCell ref="B4:K4"/>
  </mergeCells>
  <printOptions gridLines="1"/>
  <pageMargins left="0.7480314960629921" right="0.7480314960629921" top="0.984251968503937" bottom="0.984251968503937" header="0.5118110236220472" footer="0.5118110236220472"/>
  <pageSetup fitToHeight="1" fitToWidth="1" orientation="landscape" paperSize="9" scale="34"/>
</worksheet>
</file>

<file path=xl/worksheets/sheet4.xml><?xml version="1.0" encoding="utf-8"?>
<worksheet xmlns="http://schemas.openxmlformats.org/spreadsheetml/2006/main" xmlns:r="http://schemas.openxmlformats.org/officeDocument/2006/relationships">
  <dimension ref="A1:H925"/>
  <sheetViews>
    <sheetView workbookViewId="0" topLeftCell="A915">
      <selection activeCell="C921" sqref="C921"/>
    </sheetView>
  </sheetViews>
  <sheetFormatPr defaultColWidth="11.57421875" defaultRowHeight="15"/>
  <cols>
    <col min="1" max="1" width="10.421875" style="0" customWidth="1"/>
    <col min="2" max="2" width="5.28125" style="0" bestFit="1" customWidth="1"/>
    <col min="3" max="3" width="110.7109375" style="0" customWidth="1"/>
    <col min="4" max="5" width="11.421875" style="0" customWidth="1"/>
    <col min="6" max="6" width="19.7109375" style="0" bestFit="1" customWidth="1"/>
    <col min="7" max="7" width="23.140625" style="0" customWidth="1"/>
    <col min="8" max="16384" width="11.421875" style="0" customWidth="1"/>
  </cols>
  <sheetData>
    <row r="1" spans="1:7" ht="13.5">
      <c r="A1" t="s">
        <v>156</v>
      </c>
      <c r="B1" t="s">
        <v>157</v>
      </c>
      <c r="C1" t="s">
        <v>158</v>
      </c>
      <c r="D1" t="s">
        <v>159</v>
      </c>
      <c r="E1" t="s">
        <v>160</v>
      </c>
      <c r="F1" t="s">
        <v>161</v>
      </c>
      <c r="G1" t="s">
        <v>162</v>
      </c>
    </row>
    <row r="2" spans="1:7" ht="13.5">
      <c r="A2" s="5">
        <v>42373</v>
      </c>
      <c r="B2" t="s">
        <v>25</v>
      </c>
      <c r="C2" t="s">
        <v>232</v>
      </c>
      <c r="D2">
        <v>20</v>
      </c>
      <c r="E2">
        <v>22371.69</v>
      </c>
      <c r="F2" t="s">
        <v>163</v>
      </c>
      <c r="G2" t="s">
        <v>462</v>
      </c>
    </row>
    <row r="3" spans="1:7" ht="13.5">
      <c r="A3" s="5">
        <v>42373</v>
      </c>
      <c r="B3" t="s">
        <v>25</v>
      </c>
      <c r="C3" t="s">
        <v>233</v>
      </c>
      <c r="D3">
        <v>12</v>
      </c>
      <c r="E3">
        <v>22383.69</v>
      </c>
      <c r="F3" t="s">
        <v>163</v>
      </c>
      <c r="G3" t="s">
        <v>463</v>
      </c>
    </row>
    <row r="4" spans="1:7" ht="13.5">
      <c r="A4" s="5">
        <v>42373</v>
      </c>
      <c r="B4" t="s">
        <v>25</v>
      </c>
      <c r="C4" t="s">
        <v>234</v>
      </c>
      <c r="D4">
        <v>42</v>
      </c>
      <c r="E4">
        <v>22425.69</v>
      </c>
      <c r="F4" t="s">
        <v>163</v>
      </c>
      <c r="G4" t="s">
        <v>464</v>
      </c>
    </row>
    <row r="5" spans="1:7" ht="13.5">
      <c r="A5" s="5">
        <v>42373</v>
      </c>
      <c r="B5" t="s">
        <v>25</v>
      </c>
      <c r="C5" t="s">
        <v>236</v>
      </c>
      <c r="D5">
        <v>18</v>
      </c>
      <c r="E5">
        <v>22443.69</v>
      </c>
      <c r="F5" t="s">
        <v>163</v>
      </c>
      <c r="G5" t="s">
        <v>465</v>
      </c>
    </row>
    <row r="6" spans="1:7" ht="13.5">
      <c r="A6" s="5">
        <v>42373</v>
      </c>
      <c r="B6" t="s">
        <v>25</v>
      </c>
      <c r="C6" t="s">
        <v>237</v>
      </c>
      <c r="D6">
        <v>110</v>
      </c>
      <c r="E6">
        <v>22553.69</v>
      </c>
      <c r="F6" t="s">
        <v>163</v>
      </c>
      <c r="G6" t="s">
        <v>466</v>
      </c>
    </row>
    <row r="7" spans="1:7" ht="13.5">
      <c r="A7" s="5">
        <v>42373</v>
      </c>
      <c r="B7" t="s">
        <v>25</v>
      </c>
      <c r="C7" t="s">
        <v>239</v>
      </c>
      <c r="D7">
        <v>12</v>
      </c>
      <c r="E7">
        <v>22565.69</v>
      </c>
      <c r="F7" t="s">
        <v>163</v>
      </c>
      <c r="G7" t="s">
        <v>467</v>
      </c>
    </row>
    <row r="8" spans="1:7" ht="13.5">
      <c r="A8" s="5">
        <v>42373</v>
      </c>
      <c r="B8" t="s">
        <v>25</v>
      </c>
      <c r="C8" t="s">
        <v>240</v>
      </c>
      <c r="D8">
        <v>20</v>
      </c>
      <c r="E8">
        <v>22585.69</v>
      </c>
      <c r="F8" t="s">
        <v>163</v>
      </c>
      <c r="G8" t="s">
        <v>468</v>
      </c>
    </row>
    <row r="9" spans="1:7" ht="13.5">
      <c r="A9" s="5">
        <v>42373</v>
      </c>
      <c r="B9" t="s">
        <v>25</v>
      </c>
      <c r="C9" t="s">
        <v>241</v>
      </c>
      <c r="D9">
        <v>12</v>
      </c>
      <c r="E9">
        <v>22597.69</v>
      </c>
      <c r="F9" t="s">
        <v>163</v>
      </c>
      <c r="G9" t="s">
        <v>469</v>
      </c>
    </row>
    <row r="10" spans="1:7" ht="13.5">
      <c r="A10" s="5">
        <v>42373</v>
      </c>
      <c r="B10" t="s">
        <v>25</v>
      </c>
      <c r="C10" t="s">
        <v>242</v>
      </c>
      <c r="D10">
        <v>12</v>
      </c>
      <c r="E10">
        <v>22609.69</v>
      </c>
      <c r="F10" t="s">
        <v>163</v>
      </c>
      <c r="G10" t="s">
        <v>470</v>
      </c>
    </row>
    <row r="11" spans="1:7" ht="13.5">
      <c r="A11" s="5">
        <v>42373</v>
      </c>
      <c r="B11" t="s">
        <v>25</v>
      </c>
      <c r="C11" t="s">
        <v>243</v>
      </c>
      <c r="D11">
        <v>20</v>
      </c>
      <c r="E11">
        <v>22629.69</v>
      </c>
      <c r="F11" t="s">
        <v>163</v>
      </c>
      <c r="G11" t="s">
        <v>471</v>
      </c>
    </row>
    <row r="12" spans="1:7" ht="13.5">
      <c r="A12" s="5">
        <v>42373</v>
      </c>
      <c r="B12" t="s">
        <v>25</v>
      </c>
      <c r="C12" t="s">
        <v>244</v>
      </c>
      <c r="D12">
        <v>50</v>
      </c>
      <c r="E12">
        <v>22679.69</v>
      </c>
      <c r="F12" t="s">
        <v>163</v>
      </c>
      <c r="G12" t="s">
        <v>472</v>
      </c>
    </row>
    <row r="13" spans="1:7" ht="13.5">
      <c r="A13" s="5">
        <v>42373</v>
      </c>
      <c r="B13" t="s">
        <v>25</v>
      </c>
      <c r="C13" t="s">
        <v>42</v>
      </c>
      <c r="D13">
        <v>20</v>
      </c>
      <c r="E13">
        <v>22699.69</v>
      </c>
      <c r="F13" t="s">
        <v>163</v>
      </c>
      <c r="G13" t="s">
        <v>473</v>
      </c>
    </row>
    <row r="14" spans="1:7" ht="13.5">
      <c r="A14" s="5">
        <v>42373</v>
      </c>
      <c r="B14" t="s">
        <v>25</v>
      </c>
      <c r="C14" t="s">
        <v>27</v>
      </c>
      <c r="D14">
        <v>20</v>
      </c>
      <c r="E14">
        <v>22719.69</v>
      </c>
      <c r="F14" t="s">
        <v>163</v>
      </c>
      <c r="G14" t="s">
        <v>474</v>
      </c>
    </row>
    <row r="15" spans="1:7" ht="13.5">
      <c r="A15" s="5">
        <v>42374</v>
      </c>
      <c r="B15" t="s">
        <v>25</v>
      </c>
      <c r="C15" t="s">
        <v>246</v>
      </c>
      <c r="D15">
        <v>12</v>
      </c>
      <c r="E15">
        <v>22731.69</v>
      </c>
      <c r="F15" t="s">
        <v>163</v>
      </c>
      <c r="G15" t="s">
        <v>475</v>
      </c>
    </row>
    <row r="16" spans="1:7" ht="13.5">
      <c r="A16" s="5">
        <v>42374</v>
      </c>
      <c r="B16" t="s">
        <v>25</v>
      </c>
      <c r="C16" t="s">
        <v>247</v>
      </c>
      <c r="D16">
        <v>30</v>
      </c>
      <c r="E16">
        <v>22761.69</v>
      </c>
      <c r="F16" t="s">
        <v>163</v>
      </c>
      <c r="G16" t="s">
        <v>476</v>
      </c>
    </row>
    <row r="17" spans="1:7" ht="13.5">
      <c r="A17" s="5">
        <v>42380</v>
      </c>
      <c r="B17" t="s">
        <v>25</v>
      </c>
      <c r="C17" t="s">
        <v>249</v>
      </c>
      <c r="D17">
        <v>24</v>
      </c>
      <c r="E17">
        <v>22785.69</v>
      </c>
      <c r="F17" t="s">
        <v>163</v>
      </c>
      <c r="G17" t="s">
        <v>477</v>
      </c>
    </row>
    <row r="18" spans="1:7" ht="13.5">
      <c r="A18" s="5">
        <v>42380</v>
      </c>
      <c r="B18" t="s">
        <v>25</v>
      </c>
      <c r="C18" t="s">
        <v>250</v>
      </c>
      <c r="D18">
        <v>12</v>
      </c>
      <c r="E18">
        <v>22797.69</v>
      </c>
      <c r="F18" t="s">
        <v>163</v>
      </c>
      <c r="G18" t="s">
        <v>478</v>
      </c>
    </row>
    <row r="19" spans="1:7" ht="13.5">
      <c r="A19" s="5">
        <v>42380</v>
      </c>
      <c r="B19" t="s">
        <v>25</v>
      </c>
      <c r="C19" t="s">
        <v>251</v>
      </c>
      <c r="D19">
        <v>24</v>
      </c>
      <c r="E19">
        <v>22821.69</v>
      </c>
      <c r="F19" t="s">
        <v>163</v>
      </c>
      <c r="G19" t="s">
        <v>479</v>
      </c>
    </row>
    <row r="20" spans="1:7" ht="13.5">
      <c r="A20" s="5">
        <v>42381</v>
      </c>
      <c r="B20" t="s">
        <v>25</v>
      </c>
      <c r="C20" t="s">
        <v>252</v>
      </c>
      <c r="D20">
        <v>20</v>
      </c>
      <c r="E20">
        <v>22841.69</v>
      </c>
      <c r="F20" t="s">
        <v>163</v>
      </c>
      <c r="G20" t="s">
        <v>480</v>
      </c>
    </row>
    <row r="21" spans="1:7" ht="13.5">
      <c r="A21" s="5">
        <v>42381</v>
      </c>
      <c r="B21" t="s">
        <v>25</v>
      </c>
      <c r="C21" t="s">
        <v>253</v>
      </c>
      <c r="D21">
        <v>200</v>
      </c>
      <c r="E21">
        <v>23041.69</v>
      </c>
      <c r="F21" t="s">
        <v>163</v>
      </c>
      <c r="G21" t="s">
        <v>481</v>
      </c>
    </row>
    <row r="22" spans="1:7" ht="13.5">
      <c r="A22" s="5">
        <v>42381</v>
      </c>
      <c r="B22" t="s">
        <v>25</v>
      </c>
      <c r="C22" s="51" t="s">
        <v>255</v>
      </c>
      <c r="D22">
        <v>30</v>
      </c>
      <c r="E22">
        <v>23081.69</v>
      </c>
      <c r="F22" t="s">
        <v>163</v>
      </c>
      <c r="G22" t="s">
        <v>482</v>
      </c>
    </row>
    <row r="23" spans="1:7" ht="13.5">
      <c r="A23" s="5">
        <v>42381</v>
      </c>
      <c r="B23" t="s">
        <v>25</v>
      </c>
      <c r="C23" s="51" t="s">
        <v>255</v>
      </c>
      <c r="D23">
        <v>10</v>
      </c>
      <c r="E23">
        <f>E22+D23</f>
        <v>23091.69</v>
      </c>
      <c r="F23" t="s">
        <v>163</v>
      </c>
      <c r="G23" t="s">
        <v>483</v>
      </c>
    </row>
    <row r="24" spans="1:7" ht="13.5">
      <c r="A24" s="5">
        <v>42382</v>
      </c>
      <c r="B24" t="s">
        <v>25</v>
      </c>
      <c r="C24" t="s">
        <v>32</v>
      </c>
      <c r="D24">
        <v>20</v>
      </c>
      <c r="E24" s="53">
        <v>23101.69</v>
      </c>
      <c r="F24" t="s">
        <v>163</v>
      </c>
      <c r="G24" t="s">
        <v>484</v>
      </c>
    </row>
    <row r="25" spans="1:7" ht="13.5">
      <c r="A25" s="5">
        <v>42382</v>
      </c>
      <c r="B25" t="s">
        <v>70</v>
      </c>
      <c r="C25" t="s">
        <v>257</v>
      </c>
      <c r="D25">
        <v>-1447.27</v>
      </c>
      <c r="E25">
        <v>21654.42</v>
      </c>
      <c r="F25" t="s">
        <v>163</v>
      </c>
      <c r="G25" t="s">
        <v>485</v>
      </c>
    </row>
    <row r="26" spans="1:7" ht="13.5">
      <c r="A26" s="5">
        <v>42383</v>
      </c>
      <c r="B26" t="s">
        <v>33</v>
      </c>
      <c r="C26" t="s">
        <v>258</v>
      </c>
      <c r="D26">
        <v>70</v>
      </c>
      <c r="E26">
        <v>21724.42</v>
      </c>
      <c r="F26" t="s">
        <v>163</v>
      </c>
      <c r="G26" t="s">
        <v>486</v>
      </c>
    </row>
    <row r="27" spans="1:7" ht="13.5">
      <c r="A27" s="5">
        <v>42384</v>
      </c>
      <c r="B27" t="s">
        <v>25</v>
      </c>
      <c r="C27" t="s">
        <v>259</v>
      </c>
      <c r="D27">
        <v>12</v>
      </c>
      <c r="E27">
        <v>21736.42</v>
      </c>
      <c r="F27" t="s">
        <v>163</v>
      </c>
      <c r="G27" t="s">
        <v>487</v>
      </c>
    </row>
    <row r="28" spans="1:7" ht="13.5">
      <c r="A28" s="5">
        <v>42384</v>
      </c>
      <c r="B28" t="s">
        <v>25</v>
      </c>
      <c r="C28" t="s">
        <v>260</v>
      </c>
      <c r="D28">
        <v>12</v>
      </c>
      <c r="E28">
        <v>21748.42</v>
      </c>
      <c r="F28" t="s">
        <v>163</v>
      </c>
      <c r="G28" t="s">
        <v>488</v>
      </c>
    </row>
    <row r="29" spans="1:7" ht="13.5">
      <c r="A29" s="5">
        <v>42384</v>
      </c>
      <c r="B29" t="s">
        <v>25</v>
      </c>
      <c r="C29" t="s">
        <v>261</v>
      </c>
      <c r="D29">
        <v>12</v>
      </c>
      <c r="E29">
        <v>21760.42</v>
      </c>
      <c r="F29" t="s">
        <v>163</v>
      </c>
      <c r="G29" t="s">
        <v>489</v>
      </c>
    </row>
    <row r="30" spans="1:7" ht="13.5">
      <c r="A30" s="5">
        <v>42384</v>
      </c>
      <c r="B30" t="s">
        <v>25</v>
      </c>
      <c r="C30" t="s">
        <v>262</v>
      </c>
      <c r="D30">
        <v>12</v>
      </c>
      <c r="E30">
        <v>21772.42</v>
      </c>
      <c r="F30" t="s">
        <v>163</v>
      </c>
      <c r="G30" t="s">
        <v>490</v>
      </c>
    </row>
    <row r="31" spans="1:7" ht="13.5">
      <c r="A31" s="5">
        <v>42384</v>
      </c>
      <c r="B31" t="s">
        <v>25</v>
      </c>
      <c r="C31" t="s">
        <v>263</v>
      </c>
      <c r="D31">
        <v>20</v>
      </c>
      <c r="E31">
        <v>21792.42</v>
      </c>
      <c r="F31" t="s">
        <v>163</v>
      </c>
      <c r="G31" t="s">
        <v>491</v>
      </c>
    </row>
    <row r="32" spans="1:7" ht="13.5">
      <c r="A32" s="5">
        <v>42384</v>
      </c>
      <c r="B32" t="s">
        <v>25</v>
      </c>
      <c r="C32" t="s">
        <v>264</v>
      </c>
      <c r="D32">
        <v>12</v>
      </c>
      <c r="E32">
        <v>21804.42</v>
      </c>
      <c r="F32" t="s">
        <v>163</v>
      </c>
      <c r="G32" t="s">
        <v>492</v>
      </c>
    </row>
    <row r="33" spans="1:7" ht="13.5">
      <c r="A33" s="5">
        <v>42384</v>
      </c>
      <c r="B33" t="s">
        <v>25</v>
      </c>
      <c r="C33" t="s">
        <v>265</v>
      </c>
      <c r="D33">
        <v>12</v>
      </c>
      <c r="E33">
        <v>21816.42</v>
      </c>
      <c r="F33" t="s">
        <v>163</v>
      </c>
      <c r="G33" t="s">
        <v>493</v>
      </c>
    </row>
    <row r="34" spans="1:7" ht="13.5">
      <c r="A34" s="5">
        <v>42384</v>
      </c>
      <c r="B34" t="s">
        <v>25</v>
      </c>
      <c r="C34" t="s">
        <v>266</v>
      </c>
      <c r="D34">
        <v>12</v>
      </c>
      <c r="E34">
        <v>21828.42</v>
      </c>
      <c r="F34" t="s">
        <v>163</v>
      </c>
      <c r="G34" t="s">
        <v>494</v>
      </c>
    </row>
    <row r="35" spans="1:7" ht="13.5">
      <c r="A35" s="5">
        <v>42384</v>
      </c>
      <c r="B35" t="s">
        <v>25</v>
      </c>
      <c r="C35" t="s">
        <v>267</v>
      </c>
      <c r="D35">
        <v>12</v>
      </c>
      <c r="E35">
        <v>21840.42</v>
      </c>
      <c r="F35" t="s">
        <v>163</v>
      </c>
      <c r="G35" t="s">
        <v>495</v>
      </c>
    </row>
    <row r="36" spans="1:7" ht="13.5">
      <c r="A36" s="5">
        <v>42384</v>
      </c>
      <c r="B36" t="s">
        <v>25</v>
      </c>
      <c r="C36" t="s">
        <v>268</v>
      </c>
      <c r="D36">
        <v>12</v>
      </c>
      <c r="E36">
        <v>21852.42</v>
      </c>
      <c r="F36" t="s">
        <v>163</v>
      </c>
      <c r="G36" t="s">
        <v>496</v>
      </c>
    </row>
    <row r="37" spans="1:7" ht="13.5">
      <c r="A37" s="5">
        <v>42384</v>
      </c>
      <c r="B37" t="s">
        <v>25</v>
      </c>
      <c r="C37" t="s">
        <v>269</v>
      </c>
      <c r="D37">
        <v>20</v>
      </c>
      <c r="E37">
        <v>21872.42</v>
      </c>
      <c r="F37" t="s">
        <v>163</v>
      </c>
      <c r="G37" t="s">
        <v>497</v>
      </c>
    </row>
    <row r="38" spans="1:7" ht="13.5">
      <c r="A38" s="5">
        <v>42384</v>
      </c>
      <c r="B38" t="s">
        <v>25</v>
      </c>
      <c r="C38" t="s">
        <v>270</v>
      </c>
      <c r="D38">
        <v>20</v>
      </c>
      <c r="E38">
        <v>21892.42</v>
      </c>
      <c r="F38" t="s">
        <v>163</v>
      </c>
      <c r="G38" t="s">
        <v>498</v>
      </c>
    </row>
    <row r="39" spans="1:7" ht="13.5">
      <c r="A39" s="5">
        <v>42384</v>
      </c>
      <c r="B39" t="s">
        <v>25</v>
      </c>
      <c r="C39" t="s">
        <v>271</v>
      </c>
      <c r="D39">
        <v>20</v>
      </c>
      <c r="E39">
        <v>21912.42</v>
      </c>
      <c r="F39" t="s">
        <v>163</v>
      </c>
      <c r="G39" t="s">
        <v>499</v>
      </c>
    </row>
    <row r="40" spans="1:7" ht="13.5">
      <c r="A40" s="5">
        <v>42384</v>
      </c>
      <c r="B40" t="s">
        <v>25</v>
      </c>
      <c r="C40" t="s">
        <v>272</v>
      </c>
      <c r="D40">
        <v>12</v>
      </c>
      <c r="E40">
        <v>21924.42</v>
      </c>
      <c r="F40" t="s">
        <v>163</v>
      </c>
      <c r="G40" t="s">
        <v>500</v>
      </c>
    </row>
    <row r="41" spans="1:7" ht="13.5">
      <c r="A41" s="5">
        <v>42384</v>
      </c>
      <c r="B41" t="s">
        <v>25</v>
      </c>
      <c r="C41" t="s">
        <v>273</v>
      </c>
      <c r="D41">
        <v>12</v>
      </c>
      <c r="E41">
        <v>21936.42</v>
      </c>
      <c r="F41" t="s">
        <v>163</v>
      </c>
      <c r="G41" t="s">
        <v>501</v>
      </c>
    </row>
    <row r="42" spans="1:7" ht="13.5">
      <c r="A42" s="5">
        <v>42384</v>
      </c>
      <c r="B42" t="s">
        <v>25</v>
      </c>
      <c r="C42" t="s">
        <v>274</v>
      </c>
      <c r="D42">
        <v>12</v>
      </c>
      <c r="E42">
        <v>21948.42</v>
      </c>
      <c r="F42" t="s">
        <v>163</v>
      </c>
      <c r="G42" t="s">
        <v>502</v>
      </c>
    </row>
    <row r="43" spans="1:7" ht="13.5">
      <c r="A43" s="5">
        <v>42384</v>
      </c>
      <c r="B43" t="s">
        <v>25</v>
      </c>
      <c r="C43" t="s">
        <v>275</v>
      </c>
      <c r="D43">
        <v>12</v>
      </c>
      <c r="E43">
        <v>21960.42</v>
      </c>
      <c r="F43" t="s">
        <v>163</v>
      </c>
      <c r="G43" t="s">
        <v>503</v>
      </c>
    </row>
    <row r="44" spans="1:7" ht="13.5">
      <c r="A44" s="5">
        <v>42384</v>
      </c>
      <c r="B44" t="s">
        <v>25</v>
      </c>
      <c r="C44" t="s">
        <v>276</v>
      </c>
      <c r="D44">
        <v>20</v>
      </c>
      <c r="E44">
        <v>21980.42</v>
      </c>
      <c r="F44" t="s">
        <v>163</v>
      </c>
      <c r="G44" t="s">
        <v>504</v>
      </c>
    </row>
    <row r="45" spans="1:7" ht="13.5">
      <c r="A45" s="5">
        <v>42384</v>
      </c>
      <c r="B45" t="s">
        <v>25</v>
      </c>
      <c r="C45" t="s">
        <v>277</v>
      </c>
      <c r="D45">
        <v>20</v>
      </c>
      <c r="E45">
        <v>22000.42</v>
      </c>
      <c r="F45" t="s">
        <v>163</v>
      </c>
      <c r="G45" t="s">
        <v>505</v>
      </c>
    </row>
    <row r="46" spans="1:7" ht="13.5">
      <c r="A46" s="5">
        <v>42384</v>
      </c>
      <c r="B46" t="s">
        <v>25</v>
      </c>
      <c r="C46" t="s">
        <v>278</v>
      </c>
      <c r="D46">
        <v>12</v>
      </c>
      <c r="E46">
        <v>22012.42</v>
      </c>
      <c r="F46" t="s">
        <v>163</v>
      </c>
      <c r="G46" t="s">
        <v>506</v>
      </c>
    </row>
    <row r="47" spans="1:7" ht="13.5">
      <c r="A47" s="5">
        <v>42384</v>
      </c>
      <c r="B47" t="s">
        <v>25</v>
      </c>
      <c r="C47" t="s">
        <v>279</v>
      </c>
      <c r="D47">
        <v>20</v>
      </c>
      <c r="E47">
        <v>22032.42</v>
      </c>
      <c r="F47" t="s">
        <v>163</v>
      </c>
      <c r="G47" t="s">
        <v>507</v>
      </c>
    </row>
    <row r="48" spans="1:7" ht="13.5">
      <c r="A48" s="5">
        <v>42384</v>
      </c>
      <c r="B48" t="s">
        <v>25</v>
      </c>
      <c r="C48" t="s">
        <v>280</v>
      </c>
      <c r="D48">
        <v>12</v>
      </c>
      <c r="E48">
        <v>22044.42</v>
      </c>
      <c r="F48" t="s">
        <v>163</v>
      </c>
      <c r="G48" t="s">
        <v>508</v>
      </c>
    </row>
    <row r="49" spans="1:7" ht="13.5">
      <c r="A49" s="5">
        <v>42384</v>
      </c>
      <c r="B49" t="s">
        <v>25</v>
      </c>
      <c r="C49" t="s">
        <v>281</v>
      </c>
      <c r="D49">
        <v>20</v>
      </c>
      <c r="E49">
        <v>22064.42</v>
      </c>
      <c r="F49" t="s">
        <v>163</v>
      </c>
      <c r="G49" t="s">
        <v>509</v>
      </c>
    </row>
    <row r="50" spans="1:7" ht="13.5">
      <c r="A50" s="5">
        <v>42384</v>
      </c>
      <c r="B50" t="s">
        <v>25</v>
      </c>
      <c r="C50" t="s">
        <v>282</v>
      </c>
      <c r="D50">
        <v>12</v>
      </c>
      <c r="E50">
        <v>22076.42</v>
      </c>
      <c r="F50" t="s">
        <v>163</v>
      </c>
      <c r="G50" t="s">
        <v>510</v>
      </c>
    </row>
    <row r="51" spans="1:7" ht="13.5">
      <c r="A51" s="5">
        <v>42384</v>
      </c>
      <c r="B51" t="s">
        <v>25</v>
      </c>
      <c r="C51" t="s">
        <v>283</v>
      </c>
      <c r="D51">
        <v>20</v>
      </c>
      <c r="E51">
        <v>22096.42</v>
      </c>
      <c r="F51" t="s">
        <v>163</v>
      </c>
      <c r="G51" t="s">
        <v>511</v>
      </c>
    </row>
    <row r="52" spans="1:7" ht="13.5">
      <c r="A52" s="5">
        <v>42384</v>
      </c>
      <c r="B52" t="s">
        <v>25</v>
      </c>
      <c r="C52" t="s">
        <v>284</v>
      </c>
      <c r="D52">
        <v>10</v>
      </c>
      <c r="E52">
        <v>22106.42</v>
      </c>
      <c r="F52" t="s">
        <v>163</v>
      </c>
      <c r="G52" t="s">
        <v>512</v>
      </c>
    </row>
    <row r="53" spans="1:7" ht="13.5">
      <c r="A53" s="5">
        <v>42384</v>
      </c>
      <c r="B53" t="s">
        <v>25</v>
      </c>
      <c r="C53" t="s">
        <v>285</v>
      </c>
      <c r="D53">
        <v>20</v>
      </c>
      <c r="E53">
        <v>22126.42</v>
      </c>
      <c r="F53" t="s">
        <v>163</v>
      </c>
      <c r="G53" t="s">
        <v>513</v>
      </c>
    </row>
    <row r="54" spans="1:7" ht="13.5">
      <c r="A54" s="5">
        <v>42384</v>
      </c>
      <c r="B54" t="s">
        <v>25</v>
      </c>
      <c r="C54" t="s">
        <v>286</v>
      </c>
      <c r="D54">
        <v>12</v>
      </c>
      <c r="E54">
        <v>22138.42</v>
      </c>
      <c r="F54" t="s">
        <v>163</v>
      </c>
      <c r="G54" t="s">
        <v>514</v>
      </c>
    </row>
    <row r="55" spans="1:7" ht="13.5">
      <c r="A55" s="5">
        <v>42384</v>
      </c>
      <c r="B55" t="s">
        <v>25</v>
      </c>
      <c r="C55" t="s">
        <v>287</v>
      </c>
      <c r="D55">
        <v>12</v>
      </c>
      <c r="E55">
        <v>22150.42</v>
      </c>
      <c r="F55" t="s">
        <v>163</v>
      </c>
      <c r="G55" t="s">
        <v>515</v>
      </c>
    </row>
    <row r="56" spans="1:7" ht="13.5">
      <c r="A56" s="5">
        <v>42384</v>
      </c>
      <c r="B56" t="s">
        <v>25</v>
      </c>
      <c r="C56" t="s">
        <v>288</v>
      </c>
      <c r="D56">
        <v>12</v>
      </c>
      <c r="E56">
        <v>22162.42</v>
      </c>
      <c r="F56" t="s">
        <v>163</v>
      </c>
      <c r="G56" t="s">
        <v>516</v>
      </c>
    </row>
    <row r="57" spans="1:7" ht="13.5">
      <c r="A57" s="5">
        <v>42384</v>
      </c>
      <c r="B57" t="s">
        <v>25</v>
      </c>
      <c r="C57" t="s">
        <v>289</v>
      </c>
      <c r="D57">
        <v>12</v>
      </c>
      <c r="E57">
        <v>22174.42</v>
      </c>
      <c r="F57" t="s">
        <v>163</v>
      </c>
      <c r="G57" t="s">
        <v>517</v>
      </c>
    </row>
    <row r="58" spans="1:7" ht="13.5">
      <c r="A58" s="5">
        <v>42384</v>
      </c>
      <c r="B58" t="s">
        <v>25</v>
      </c>
      <c r="C58" t="s">
        <v>290</v>
      </c>
      <c r="D58">
        <v>12</v>
      </c>
      <c r="E58">
        <v>22186.42</v>
      </c>
      <c r="F58" t="s">
        <v>163</v>
      </c>
      <c r="G58" t="s">
        <v>518</v>
      </c>
    </row>
    <row r="59" spans="1:7" ht="13.5">
      <c r="A59" s="5">
        <v>42384</v>
      </c>
      <c r="B59" t="s">
        <v>25</v>
      </c>
      <c r="C59" t="s">
        <v>291</v>
      </c>
      <c r="D59">
        <v>20</v>
      </c>
      <c r="E59">
        <v>22206.42</v>
      </c>
      <c r="F59" t="s">
        <v>163</v>
      </c>
      <c r="G59" t="s">
        <v>519</v>
      </c>
    </row>
    <row r="60" spans="1:7" ht="13.5">
      <c r="A60" s="5">
        <v>42384</v>
      </c>
      <c r="B60" t="s">
        <v>25</v>
      </c>
      <c r="C60" t="s">
        <v>292</v>
      </c>
      <c r="D60">
        <v>12</v>
      </c>
      <c r="E60">
        <v>22218.42</v>
      </c>
      <c r="F60" t="s">
        <v>163</v>
      </c>
      <c r="G60" t="s">
        <v>520</v>
      </c>
    </row>
    <row r="61" spans="1:7" ht="13.5">
      <c r="A61" s="5">
        <v>42384</v>
      </c>
      <c r="B61" t="s">
        <v>25</v>
      </c>
      <c r="C61" t="s">
        <v>293</v>
      </c>
      <c r="D61">
        <v>12</v>
      </c>
      <c r="E61">
        <v>22230.42</v>
      </c>
      <c r="F61" t="s">
        <v>163</v>
      </c>
      <c r="G61" t="s">
        <v>521</v>
      </c>
    </row>
    <row r="62" spans="1:7" ht="13.5">
      <c r="A62" s="5">
        <v>42384</v>
      </c>
      <c r="B62" t="s">
        <v>25</v>
      </c>
      <c r="C62" t="s">
        <v>294</v>
      </c>
      <c r="D62">
        <v>20</v>
      </c>
      <c r="E62">
        <v>22250.42</v>
      </c>
      <c r="F62" t="s">
        <v>163</v>
      </c>
      <c r="G62" t="s">
        <v>522</v>
      </c>
    </row>
    <row r="63" spans="1:7" ht="13.5">
      <c r="A63" s="5">
        <v>42384</v>
      </c>
      <c r="B63" t="s">
        <v>25</v>
      </c>
      <c r="C63" t="s">
        <v>295</v>
      </c>
      <c r="D63">
        <v>12</v>
      </c>
      <c r="E63">
        <v>22262.42</v>
      </c>
      <c r="F63" t="s">
        <v>163</v>
      </c>
      <c r="G63" t="s">
        <v>523</v>
      </c>
    </row>
    <row r="64" spans="1:7" ht="13.5">
      <c r="A64" s="5">
        <v>42384</v>
      </c>
      <c r="B64" t="s">
        <v>25</v>
      </c>
      <c r="C64" t="s">
        <v>296</v>
      </c>
      <c r="D64">
        <v>20</v>
      </c>
      <c r="E64">
        <v>22282.42</v>
      </c>
      <c r="F64" t="s">
        <v>163</v>
      </c>
      <c r="G64" t="s">
        <v>524</v>
      </c>
    </row>
    <row r="65" spans="1:7" ht="13.5">
      <c r="A65" s="5">
        <v>42384</v>
      </c>
      <c r="B65" t="s">
        <v>25</v>
      </c>
      <c r="C65" t="s">
        <v>297</v>
      </c>
      <c r="D65">
        <v>12</v>
      </c>
      <c r="E65">
        <v>22294.42</v>
      </c>
      <c r="F65" t="s">
        <v>163</v>
      </c>
      <c r="G65" t="s">
        <v>525</v>
      </c>
    </row>
    <row r="66" spans="1:7" ht="13.5">
      <c r="A66" s="5">
        <v>42384</v>
      </c>
      <c r="B66" t="s">
        <v>25</v>
      </c>
      <c r="C66" t="s">
        <v>298</v>
      </c>
      <c r="D66">
        <v>12</v>
      </c>
      <c r="E66">
        <v>22306.42</v>
      </c>
      <c r="F66" t="s">
        <v>163</v>
      </c>
      <c r="G66" t="s">
        <v>526</v>
      </c>
    </row>
    <row r="67" spans="1:7" ht="13.5">
      <c r="A67" s="5">
        <v>42384</v>
      </c>
      <c r="B67" t="s">
        <v>25</v>
      </c>
      <c r="C67" t="s">
        <v>299</v>
      </c>
      <c r="D67">
        <v>12</v>
      </c>
      <c r="E67">
        <v>22318.42</v>
      </c>
      <c r="F67" t="s">
        <v>163</v>
      </c>
      <c r="G67" t="s">
        <v>527</v>
      </c>
    </row>
    <row r="68" spans="1:7" ht="13.5">
      <c r="A68" s="5">
        <v>42384</v>
      </c>
      <c r="B68" t="s">
        <v>25</v>
      </c>
      <c r="C68" t="s">
        <v>300</v>
      </c>
      <c r="D68">
        <v>12</v>
      </c>
      <c r="E68">
        <v>22330.42</v>
      </c>
      <c r="F68" t="s">
        <v>163</v>
      </c>
      <c r="G68" t="s">
        <v>528</v>
      </c>
    </row>
    <row r="69" spans="1:7" ht="13.5">
      <c r="A69" s="5">
        <v>42384</v>
      </c>
      <c r="B69" t="s">
        <v>25</v>
      </c>
      <c r="C69" t="s">
        <v>301</v>
      </c>
      <c r="D69">
        <v>12</v>
      </c>
      <c r="E69">
        <v>22342.42</v>
      </c>
      <c r="F69" t="s">
        <v>163</v>
      </c>
      <c r="G69" t="s">
        <v>529</v>
      </c>
    </row>
    <row r="70" spans="1:7" ht="13.5">
      <c r="A70" s="5">
        <v>42384</v>
      </c>
      <c r="B70" t="s">
        <v>25</v>
      </c>
      <c r="C70" t="s">
        <v>302</v>
      </c>
      <c r="D70">
        <v>12</v>
      </c>
      <c r="E70">
        <v>22354.42</v>
      </c>
      <c r="F70" t="s">
        <v>163</v>
      </c>
      <c r="G70" t="s">
        <v>530</v>
      </c>
    </row>
    <row r="71" spans="1:7" ht="13.5">
      <c r="A71" s="5">
        <v>42384</v>
      </c>
      <c r="B71" t="s">
        <v>25</v>
      </c>
      <c r="C71" t="s">
        <v>303</v>
      </c>
      <c r="D71">
        <v>12</v>
      </c>
      <c r="E71">
        <v>22366.42</v>
      </c>
      <c r="F71" t="s">
        <v>163</v>
      </c>
      <c r="G71" t="s">
        <v>531</v>
      </c>
    </row>
    <row r="72" spans="1:7" ht="13.5">
      <c r="A72" s="5">
        <v>42384</v>
      </c>
      <c r="B72" t="s">
        <v>25</v>
      </c>
      <c r="C72" t="s">
        <v>304</v>
      </c>
      <c r="D72">
        <v>12</v>
      </c>
      <c r="E72">
        <v>22378.42</v>
      </c>
      <c r="F72" t="s">
        <v>163</v>
      </c>
      <c r="G72" t="s">
        <v>532</v>
      </c>
    </row>
    <row r="73" spans="1:7" ht="13.5">
      <c r="A73" s="5">
        <v>42384</v>
      </c>
      <c r="B73" t="s">
        <v>25</v>
      </c>
      <c r="C73" t="s">
        <v>305</v>
      </c>
      <c r="D73">
        <v>12</v>
      </c>
      <c r="E73">
        <v>22390.42</v>
      </c>
      <c r="F73" t="s">
        <v>163</v>
      </c>
      <c r="G73" t="s">
        <v>533</v>
      </c>
    </row>
    <row r="74" spans="1:7" ht="13.5">
      <c r="A74" s="5">
        <v>42384</v>
      </c>
      <c r="B74" t="s">
        <v>25</v>
      </c>
      <c r="C74" t="s">
        <v>306</v>
      </c>
      <c r="D74">
        <v>20</v>
      </c>
      <c r="E74">
        <v>22410.42</v>
      </c>
      <c r="F74" t="s">
        <v>163</v>
      </c>
      <c r="G74" t="s">
        <v>534</v>
      </c>
    </row>
    <row r="75" spans="1:7" ht="13.5">
      <c r="A75" s="5">
        <v>42384</v>
      </c>
      <c r="B75" t="s">
        <v>25</v>
      </c>
      <c r="C75" t="s">
        <v>307</v>
      </c>
      <c r="D75">
        <v>12</v>
      </c>
      <c r="E75">
        <v>22422.42</v>
      </c>
      <c r="F75" t="s">
        <v>163</v>
      </c>
      <c r="G75" t="s">
        <v>535</v>
      </c>
    </row>
    <row r="76" spans="1:7" ht="13.5">
      <c r="A76" s="5">
        <v>42384</v>
      </c>
      <c r="B76" t="s">
        <v>25</v>
      </c>
      <c r="C76" t="s">
        <v>308</v>
      </c>
      <c r="D76">
        <v>12</v>
      </c>
      <c r="E76">
        <v>22434.42</v>
      </c>
      <c r="F76" t="s">
        <v>163</v>
      </c>
      <c r="G76" t="s">
        <v>536</v>
      </c>
    </row>
    <row r="77" spans="1:7" ht="13.5">
      <c r="A77" s="5">
        <v>42384</v>
      </c>
      <c r="B77" t="s">
        <v>25</v>
      </c>
      <c r="C77" t="s">
        <v>309</v>
      </c>
      <c r="D77">
        <v>20</v>
      </c>
      <c r="E77">
        <v>22454.42</v>
      </c>
      <c r="F77" t="s">
        <v>163</v>
      </c>
      <c r="G77" t="s">
        <v>537</v>
      </c>
    </row>
    <row r="78" spans="1:7" ht="13.5">
      <c r="A78" s="5">
        <v>42384</v>
      </c>
      <c r="B78" t="s">
        <v>25</v>
      </c>
      <c r="C78" t="s">
        <v>310</v>
      </c>
      <c r="D78">
        <v>12</v>
      </c>
      <c r="E78">
        <v>22466.42</v>
      </c>
      <c r="F78" t="s">
        <v>163</v>
      </c>
      <c r="G78" t="s">
        <v>538</v>
      </c>
    </row>
    <row r="79" spans="1:7" ht="13.5">
      <c r="A79" s="5">
        <v>42384</v>
      </c>
      <c r="B79" t="s">
        <v>25</v>
      </c>
      <c r="C79" t="s">
        <v>311</v>
      </c>
      <c r="D79">
        <v>12</v>
      </c>
      <c r="E79">
        <v>22478.42</v>
      </c>
      <c r="F79" t="s">
        <v>163</v>
      </c>
      <c r="G79" t="s">
        <v>539</v>
      </c>
    </row>
    <row r="80" spans="1:7" ht="13.5">
      <c r="A80" s="5">
        <v>42384</v>
      </c>
      <c r="B80" t="s">
        <v>25</v>
      </c>
      <c r="C80" t="s">
        <v>312</v>
      </c>
      <c r="D80">
        <v>20</v>
      </c>
      <c r="E80">
        <v>22498.42</v>
      </c>
      <c r="F80" t="s">
        <v>163</v>
      </c>
      <c r="G80" t="s">
        <v>540</v>
      </c>
    </row>
    <row r="81" spans="1:7" ht="13.5">
      <c r="A81" s="5">
        <v>42384</v>
      </c>
      <c r="B81" t="s">
        <v>25</v>
      </c>
      <c r="C81" t="s">
        <v>313</v>
      </c>
      <c r="D81">
        <v>12</v>
      </c>
      <c r="E81">
        <v>22510.42</v>
      </c>
      <c r="F81" t="s">
        <v>163</v>
      </c>
      <c r="G81" t="s">
        <v>541</v>
      </c>
    </row>
    <row r="82" spans="1:7" ht="13.5">
      <c r="A82" s="5">
        <v>42384</v>
      </c>
      <c r="B82" t="s">
        <v>25</v>
      </c>
      <c r="C82" t="s">
        <v>314</v>
      </c>
      <c r="D82">
        <v>20</v>
      </c>
      <c r="E82">
        <v>22530.42</v>
      </c>
      <c r="F82" t="s">
        <v>163</v>
      </c>
      <c r="G82" t="s">
        <v>542</v>
      </c>
    </row>
    <row r="83" spans="1:7" ht="13.5">
      <c r="A83" s="5">
        <v>42384</v>
      </c>
      <c r="B83" t="s">
        <v>25</v>
      </c>
      <c r="C83" t="s">
        <v>315</v>
      </c>
      <c r="D83">
        <v>12</v>
      </c>
      <c r="E83">
        <v>22542.42</v>
      </c>
      <c r="F83" t="s">
        <v>163</v>
      </c>
      <c r="G83" t="s">
        <v>543</v>
      </c>
    </row>
    <row r="84" spans="1:7" ht="13.5">
      <c r="A84" s="5">
        <v>42384</v>
      </c>
      <c r="B84" t="s">
        <v>25</v>
      </c>
      <c r="C84" t="s">
        <v>316</v>
      </c>
      <c r="D84">
        <v>12</v>
      </c>
      <c r="E84">
        <v>22554.42</v>
      </c>
      <c r="F84" t="s">
        <v>163</v>
      </c>
      <c r="G84" t="s">
        <v>544</v>
      </c>
    </row>
    <row r="85" spans="1:7" ht="13.5">
      <c r="A85" s="5">
        <v>42384</v>
      </c>
      <c r="B85" t="s">
        <v>25</v>
      </c>
      <c r="C85" t="s">
        <v>317</v>
      </c>
      <c r="D85">
        <v>12</v>
      </c>
      <c r="E85">
        <v>22566.42</v>
      </c>
      <c r="F85" t="s">
        <v>163</v>
      </c>
      <c r="G85" t="s">
        <v>545</v>
      </c>
    </row>
    <row r="86" spans="1:7" ht="13.5">
      <c r="A86" s="5">
        <v>42384</v>
      </c>
      <c r="B86" t="s">
        <v>25</v>
      </c>
      <c r="C86" t="s">
        <v>318</v>
      </c>
      <c r="D86">
        <v>20</v>
      </c>
      <c r="E86">
        <v>22586.42</v>
      </c>
      <c r="F86" t="s">
        <v>163</v>
      </c>
      <c r="G86" t="s">
        <v>546</v>
      </c>
    </row>
    <row r="87" spans="1:7" ht="13.5">
      <c r="A87" s="5">
        <v>42384</v>
      </c>
      <c r="B87" t="s">
        <v>25</v>
      </c>
      <c r="C87" t="s">
        <v>319</v>
      </c>
      <c r="D87">
        <v>12</v>
      </c>
      <c r="E87">
        <v>22598.42</v>
      </c>
      <c r="F87" t="s">
        <v>163</v>
      </c>
      <c r="G87" t="s">
        <v>547</v>
      </c>
    </row>
    <row r="88" spans="1:7" ht="13.5">
      <c r="A88" s="5">
        <v>42384</v>
      </c>
      <c r="B88" t="s">
        <v>25</v>
      </c>
      <c r="C88" t="s">
        <v>320</v>
      </c>
      <c r="D88">
        <v>20</v>
      </c>
      <c r="E88">
        <v>22618.42</v>
      </c>
      <c r="F88" t="s">
        <v>163</v>
      </c>
      <c r="G88" t="s">
        <v>548</v>
      </c>
    </row>
    <row r="89" spans="1:7" ht="13.5">
      <c r="A89" s="5">
        <v>42384</v>
      </c>
      <c r="B89" t="s">
        <v>25</v>
      </c>
      <c r="C89" t="s">
        <v>321</v>
      </c>
      <c r="D89">
        <v>20</v>
      </c>
      <c r="E89">
        <v>22638.42</v>
      </c>
      <c r="F89" t="s">
        <v>163</v>
      </c>
      <c r="G89" t="s">
        <v>549</v>
      </c>
    </row>
    <row r="90" spans="1:7" ht="13.5">
      <c r="A90" s="5">
        <v>42384</v>
      </c>
      <c r="B90" t="s">
        <v>25</v>
      </c>
      <c r="C90" t="s">
        <v>322</v>
      </c>
      <c r="D90">
        <v>12</v>
      </c>
      <c r="E90">
        <v>22650.42</v>
      </c>
      <c r="F90" t="s">
        <v>163</v>
      </c>
      <c r="G90" t="s">
        <v>550</v>
      </c>
    </row>
    <row r="91" spans="1:7" ht="13.5">
      <c r="A91" s="5">
        <v>42384</v>
      </c>
      <c r="B91" t="s">
        <v>25</v>
      </c>
      <c r="C91" t="s">
        <v>323</v>
      </c>
      <c r="D91">
        <v>20</v>
      </c>
      <c r="E91">
        <v>22670.42</v>
      </c>
      <c r="F91" t="s">
        <v>163</v>
      </c>
      <c r="G91" t="s">
        <v>551</v>
      </c>
    </row>
    <row r="92" spans="1:7" ht="13.5">
      <c r="A92" s="5">
        <v>42384</v>
      </c>
      <c r="B92" t="s">
        <v>25</v>
      </c>
      <c r="C92" t="s">
        <v>324</v>
      </c>
      <c r="D92">
        <v>12</v>
      </c>
      <c r="E92">
        <v>22682.42</v>
      </c>
      <c r="F92" t="s">
        <v>163</v>
      </c>
      <c r="G92" t="s">
        <v>552</v>
      </c>
    </row>
    <row r="93" spans="1:7" ht="13.5">
      <c r="A93" s="5">
        <v>42384</v>
      </c>
      <c r="B93" t="s">
        <v>25</v>
      </c>
      <c r="C93" t="s">
        <v>325</v>
      </c>
      <c r="D93">
        <v>20</v>
      </c>
      <c r="E93">
        <v>22702.42</v>
      </c>
      <c r="F93" t="s">
        <v>163</v>
      </c>
      <c r="G93" t="s">
        <v>553</v>
      </c>
    </row>
    <row r="94" spans="1:7" ht="13.5">
      <c r="A94" s="5">
        <v>42384</v>
      </c>
      <c r="B94" t="s">
        <v>25</v>
      </c>
      <c r="C94" t="s">
        <v>326</v>
      </c>
      <c r="D94">
        <v>12</v>
      </c>
      <c r="E94">
        <v>22714.42</v>
      </c>
      <c r="F94" t="s">
        <v>163</v>
      </c>
      <c r="G94" t="s">
        <v>554</v>
      </c>
    </row>
    <row r="95" spans="1:7" ht="13.5">
      <c r="A95" s="5">
        <v>42384</v>
      </c>
      <c r="B95" t="s">
        <v>25</v>
      </c>
      <c r="C95" t="s">
        <v>327</v>
      </c>
      <c r="D95">
        <v>12</v>
      </c>
      <c r="E95">
        <v>22726.42</v>
      </c>
      <c r="F95" t="s">
        <v>163</v>
      </c>
      <c r="G95" t="s">
        <v>555</v>
      </c>
    </row>
    <row r="96" spans="1:7" ht="13.5">
      <c r="A96" s="5">
        <v>42384</v>
      </c>
      <c r="B96" t="s">
        <v>25</v>
      </c>
      <c r="C96" t="s">
        <v>328</v>
      </c>
      <c r="D96">
        <v>12</v>
      </c>
      <c r="E96">
        <v>22738.42</v>
      </c>
      <c r="F96" t="s">
        <v>163</v>
      </c>
      <c r="G96" t="s">
        <v>556</v>
      </c>
    </row>
    <row r="97" spans="1:7" ht="13.5">
      <c r="A97" s="5">
        <v>42384</v>
      </c>
      <c r="B97" t="s">
        <v>25</v>
      </c>
      <c r="C97" t="s">
        <v>329</v>
      </c>
      <c r="D97">
        <v>12</v>
      </c>
      <c r="E97">
        <v>22750.42</v>
      </c>
      <c r="F97" t="s">
        <v>163</v>
      </c>
      <c r="G97" t="s">
        <v>557</v>
      </c>
    </row>
    <row r="98" spans="1:7" ht="13.5">
      <c r="A98" s="5">
        <v>42384</v>
      </c>
      <c r="B98" t="s">
        <v>25</v>
      </c>
      <c r="C98" t="s">
        <v>330</v>
      </c>
      <c r="D98">
        <v>12</v>
      </c>
      <c r="E98">
        <v>22762.42</v>
      </c>
      <c r="F98" t="s">
        <v>163</v>
      </c>
      <c r="G98" t="s">
        <v>558</v>
      </c>
    </row>
    <row r="99" spans="1:7" ht="13.5">
      <c r="A99" s="5">
        <v>42384</v>
      </c>
      <c r="B99" t="s">
        <v>25</v>
      </c>
      <c r="C99" t="s">
        <v>331</v>
      </c>
      <c r="D99">
        <v>12</v>
      </c>
      <c r="E99">
        <v>22774.42</v>
      </c>
      <c r="F99" t="s">
        <v>163</v>
      </c>
      <c r="G99" t="s">
        <v>559</v>
      </c>
    </row>
    <row r="100" spans="1:7" ht="13.5">
      <c r="A100" s="5">
        <v>42384</v>
      </c>
      <c r="B100" t="s">
        <v>25</v>
      </c>
      <c r="C100" t="s">
        <v>332</v>
      </c>
      <c r="D100">
        <v>20</v>
      </c>
      <c r="E100">
        <v>22794.42</v>
      </c>
      <c r="F100" t="s">
        <v>163</v>
      </c>
      <c r="G100" t="s">
        <v>560</v>
      </c>
    </row>
    <row r="101" spans="1:7" ht="13.5">
      <c r="A101" s="5">
        <v>42384</v>
      </c>
      <c r="B101" t="s">
        <v>25</v>
      </c>
      <c r="C101" t="s">
        <v>333</v>
      </c>
      <c r="D101">
        <v>20</v>
      </c>
      <c r="E101">
        <v>22814.42</v>
      </c>
      <c r="F101" t="s">
        <v>163</v>
      </c>
      <c r="G101" t="s">
        <v>561</v>
      </c>
    </row>
    <row r="102" spans="1:7" ht="13.5">
      <c r="A102" s="5">
        <v>42384</v>
      </c>
      <c r="B102" t="s">
        <v>25</v>
      </c>
      <c r="C102" t="s">
        <v>334</v>
      </c>
      <c r="D102">
        <v>20</v>
      </c>
      <c r="E102">
        <v>22834.42</v>
      </c>
      <c r="F102" t="s">
        <v>163</v>
      </c>
      <c r="G102" t="s">
        <v>562</v>
      </c>
    </row>
    <row r="103" spans="1:7" ht="13.5">
      <c r="A103" s="5">
        <v>42384</v>
      </c>
      <c r="B103" t="s">
        <v>25</v>
      </c>
      <c r="C103" t="s">
        <v>335</v>
      </c>
      <c r="D103">
        <v>20</v>
      </c>
      <c r="E103">
        <v>22854.42</v>
      </c>
      <c r="F103" t="s">
        <v>163</v>
      </c>
      <c r="G103" t="s">
        <v>563</v>
      </c>
    </row>
    <row r="104" spans="1:7" ht="13.5">
      <c r="A104" s="5">
        <v>42384</v>
      </c>
      <c r="B104" t="s">
        <v>25</v>
      </c>
      <c r="C104" t="s">
        <v>336</v>
      </c>
      <c r="D104">
        <v>20</v>
      </c>
      <c r="E104">
        <v>22874.42</v>
      </c>
      <c r="F104" t="s">
        <v>163</v>
      </c>
      <c r="G104" t="s">
        <v>564</v>
      </c>
    </row>
    <row r="105" spans="1:7" ht="13.5">
      <c r="A105" s="5">
        <v>42384</v>
      </c>
      <c r="B105" t="s">
        <v>25</v>
      </c>
      <c r="C105" t="s">
        <v>337</v>
      </c>
      <c r="D105">
        <v>12</v>
      </c>
      <c r="E105">
        <v>22886.42</v>
      </c>
      <c r="F105" t="s">
        <v>163</v>
      </c>
      <c r="G105" t="s">
        <v>565</v>
      </c>
    </row>
    <row r="106" spans="1:7" ht="13.5">
      <c r="A106" s="5">
        <v>42384</v>
      </c>
      <c r="B106" t="s">
        <v>25</v>
      </c>
      <c r="C106" t="s">
        <v>338</v>
      </c>
      <c r="D106">
        <v>12</v>
      </c>
      <c r="E106">
        <v>22898.42</v>
      </c>
      <c r="F106" t="s">
        <v>163</v>
      </c>
      <c r="G106" t="s">
        <v>566</v>
      </c>
    </row>
    <row r="107" spans="1:7" ht="13.5">
      <c r="A107" s="5">
        <v>42384</v>
      </c>
      <c r="B107" t="s">
        <v>25</v>
      </c>
      <c r="C107" t="s">
        <v>339</v>
      </c>
      <c r="D107">
        <v>20</v>
      </c>
      <c r="E107">
        <v>22918.42</v>
      </c>
      <c r="F107" t="s">
        <v>163</v>
      </c>
      <c r="G107" t="s">
        <v>567</v>
      </c>
    </row>
    <row r="108" spans="1:7" ht="13.5">
      <c r="A108" s="5">
        <v>42384</v>
      </c>
      <c r="B108" t="s">
        <v>25</v>
      </c>
      <c r="C108" t="s">
        <v>340</v>
      </c>
      <c r="D108">
        <v>12</v>
      </c>
      <c r="E108">
        <v>22930.42</v>
      </c>
      <c r="F108" t="s">
        <v>163</v>
      </c>
      <c r="G108" t="s">
        <v>568</v>
      </c>
    </row>
    <row r="109" spans="1:7" ht="13.5">
      <c r="A109" s="5">
        <v>42384</v>
      </c>
      <c r="B109" t="s">
        <v>25</v>
      </c>
      <c r="C109" t="s">
        <v>341</v>
      </c>
      <c r="D109">
        <v>12</v>
      </c>
      <c r="E109">
        <v>22942.42</v>
      </c>
      <c r="F109" t="s">
        <v>163</v>
      </c>
      <c r="G109" t="s">
        <v>569</v>
      </c>
    </row>
    <row r="110" spans="1:7" ht="13.5">
      <c r="A110" s="5">
        <v>42384</v>
      </c>
      <c r="B110" t="s">
        <v>25</v>
      </c>
      <c r="C110" t="s">
        <v>342</v>
      </c>
      <c r="D110">
        <v>12</v>
      </c>
      <c r="E110">
        <v>22954.42</v>
      </c>
      <c r="F110" t="s">
        <v>163</v>
      </c>
      <c r="G110" t="s">
        <v>570</v>
      </c>
    </row>
    <row r="111" spans="1:7" ht="13.5">
      <c r="A111" s="5">
        <v>42384</v>
      </c>
      <c r="B111" t="s">
        <v>25</v>
      </c>
      <c r="C111" t="s">
        <v>343</v>
      </c>
      <c r="D111">
        <v>20</v>
      </c>
      <c r="E111">
        <v>22974.42</v>
      </c>
      <c r="F111" t="s">
        <v>163</v>
      </c>
      <c r="G111" t="s">
        <v>571</v>
      </c>
    </row>
    <row r="112" spans="1:7" ht="13.5">
      <c r="A112" s="5">
        <v>42384</v>
      </c>
      <c r="B112" t="s">
        <v>25</v>
      </c>
      <c r="C112" t="s">
        <v>344</v>
      </c>
      <c r="D112">
        <v>12</v>
      </c>
      <c r="E112">
        <v>22986.42</v>
      </c>
      <c r="F112" t="s">
        <v>163</v>
      </c>
      <c r="G112" t="s">
        <v>572</v>
      </c>
    </row>
    <row r="113" spans="1:7" ht="13.5">
      <c r="A113" s="5">
        <v>42384</v>
      </c>
      <c r="B113" t="s">
        <v>25</v>
      </c>
      <c r="C113" t="s">
        <v>345</v>
      </c>
      <c r="D113">
        <v>20</v>
      </c>
      <c r="E113">
        <v>23006.42</v>
      </c>
      <c r="F113" t="s">
        <v>163</v>
      </c>
      <c r="G113" t="s">
        <v>573</v>
      </c>
    </row>
    <row r="114" spans="1:7" ht="13.5">
      <c r="A114" s="5">
        <v>42384</v>
      </c>
      <c r="B114" t="s">
        <v>25</v>
      </c>
      <c r="C114" t="s">
        <v>346</v>
      </c>
      <c r="D114">
        <v>20</v>
      </c>
      <c r="E114">
        <v>23026.42</v>
      </c>
      <c r="F114" t="s">
        <v>163</v>
      </c>
      <c r="G114" t="s">
        <v>574</v>
      </c>
    </row>
    <row r="115" spans="1:7" ht="13.5">
      <c r="A115" s="5">
        <v>42384</v>
      </c>
      <c r="B115" t="s">
        <v>25</v>
      </c>
      <c r="C115" t="s">
        <v>347</v>
      </c>
      <c r="D115">
        <v>12</v>
      </c>
      <c r="E115">
        <v>23038.42</v>
      </c>
      <c r="F115" t="s">
        <v>163</v>
      </c>
      <c r="G115" t="s">
        <v>575</v>
      </c>
    </row>
    <row r="116" spans="1:7" ht="13.5">
      <c r="A116" s="5">
        <v>42384</v>
      </c>
      <c r="B116" t="s">
        <v>25</v>
      </c>
      <c r="C116" t="s">
        <v>348</v>
      </c>
      <c r="D116">
        <v>12</v>
      </c>
      <c r="E116">
        <v>23050.42</v>
      </c>
      <c r="F116" t="s">
        <v>163</v>
      </c>
      <c r="G116" t="s">
        <v>576</v>
      </c>
    </row>
    <row r="117" spans="1:7" ht="13.5">
      <c r="A117" s="5">
        <v>42384</v>
      </c>
      <c r="B117" t="s">
        <v>25</v>
      </c>
      <c r="C117" t="s">
        <v>349</v>
      </c>
      <c r="D117">
        <v>20</v>
      </c>
      <c r="E117">
        <v>23070.42</v>
      </c>
      <c r="F117" t="s">
        <v>163</v>
      </c>
      <c r="G117" t="s">
        <v>577</v>
      </c>
    </row>
    <row r="118" spans="1:7" ht="13.5">
      <c r="A118" s="5">
        <v>42384</v>
      </c>
      <c r="B118" t="s">
        <v>25</v>
      </c>
      <c r="C118" t="s">
        <v>350</v>
      </c>
      <c r="D118">
        <v>12</v>
      </c>
      <c r="E118">
        <v>23082.42</v>
      </c>
      <c r="F118" t="s">
        <v>163</v>
      </c>
      <c r="G118" t="s">
        <v>578</v>
      </c>
    </row>
    <row r="119" spans="1:7" ht="13.5">
      <c r="A119" s="5">
        <v>42384</v>
      </c>
      <c r="B119" t="s">
        <v>25</v>
      </c>
      <c r="C119" t="s">
        <v>351</v>
      </c>
      <c r="D119">
        <v>12</v>
      </c>
      <c r="E119">
        <v>23094.42</v>
      </c>
      <c r="F119" t="s">
        <v>163</v>
      </c>
      <c r="G119" t="s">
        <v>579</v>
      </c>
    </row>
    <row r="120" spans="1:7" ht="13.5">
      <c r="A120" s="5">
        <v>42384</v>
      </c>
      <c r="B120" t="s">
        <v>25</v>
      </c>
      <c r="C120" t="s">
        <v>352</v>
      </c>
      <c r="D120">
        <v>20</v>
      </c>
      <c r="E120">
        <v>23114.42</v>
      </c>
      <c r="F120" t="s">
        <v>163</v>
      </c>
      <c r="G120" t="s">
        <v>580</v>
      </c>
    </row>
    <row r="121" spans="1:7" ht="13.5">
      <c r="A121" s="5">
        <v>42384</v>
      </c>
      <c r="B121" t="s">
        <v>25</v>
      </c>
      <c r="C121" t="s">
        <v>353</v>
      </c>
      <c r="D121">
        <v>20</v>
      </c>
      <c r="E121">
        <v>23134.42</v>
      </c>
      <c r="F121" t="s">
        <v>163</v>
      </c>
      <c r="G121" t="s">
        <v>581</v>
      </c>
    </row>
    <row r="122" spans="1:7" ht="13.5">
      <c r="A122" s="5">
        <v>42384</v>
      </c>
      <c r="B122" t="s">
        <v>25</v>
      </c>
      <c r="C122" t="s">
        <v>354</v>
      </c>
      <c r="D122">
        <v>12</v>
      </c>
      <c r="E122">
        <v>23146.42</v>
      </c>
      <c r="F122" t="s">
        <v>163</v>
      </c>
      <c r="G122" t="s">
        <v>582</v>
      </c>
    </row>
    <row r="123" spans="1:7" ht="13.5">
      <c r="A123" s="5">
        <v>42384</v>
      </c>
      <c r="B123" t="s">
        <v>25</v>
      </c>
      <c r="C123" t="s">
        <v>355</v>
      </c>
      <c r="D123">
        <v>20</v>
      </c>
      <c r="E123">
        <v>23166.42</v>
      </c>
      <c r="F123" t="s">
        <v>163</v>
      </c>
      <c r="G123" t="s">
        <v>583</v>
      </c>
    </row>
    <row r="124" spans="1:7" ht="13.5">
      <c r="A124" s="5">
        <v>42384</v>
      </c>
      <c r="B124" t="s">
        <v>25</v>
      </c>
      <c r="C124" t="s">
        <v>356</v>
      </c>
      <c r="D124">
        <v>20</v>
      </c>
      <c r="E124">
        <v>23186.42</v>
      </c>
      <c r="F124" t="s">
        <v>163</v>
      </c>
      <c r="G124" t="s">
        <v>584</v>
      </c>
    </row>
    <row r="125" spans="1:7" ht="13.5">
      <c r="A125" s="5">
        <v>42384</v>
      </c>
      <c r="B125" t="s">
        <v>25</v>
      </c>
      <c r="C125" t="s">
        <v>357</v>
      </c>
      <c r="D125">
        <v>12</v>
      </c>
      <c r="E125">
        <v>23198.42</v>
      </c>
      <c r="F125" t="s">
        <v>163</v>
      </c>
      <c r="G125" t="s">
        <v>585</v>
      </c>
    </row>
    <row r="126" spans="1:7" ht="13.5">
      <c r="A126" s="5">
        <v>42384</v>
      </c>
      <c r="B126" t="s">
        <v>25</v>
      </c>
      <c r="C126" t="s">
        <v>358</v>
      </c>
      <c r="D126">
        <v>12</v>
      </c>
      <c r="E126">
        <v>23210.42</v>
      </c>
      <c r="F126" t="s">
        <v>163</v>
      </c>
      <c r="G126" t="s">
        <v>586</v>
      </c>
    </row>
    <row r="127" spans="1:7" ht="13.5">
      <c r="A127" s="5">
        <v>42384</v>
      </c>
      <c r="B127" t="s">
        <v>25</v>
      </c>
      <c r="C127" t="s">
        <v>359</v>
      </c>
      <c r="D127">
        <v>20</v>
      </c>
      <c r="E127">
        <v>23230.42</v>
      </c>
      <c r="F127" t="s">
        <v>163</v>
      </c>
      <c r="G127" t="s">
        <v>587</v>
      </c>
    </row>
    <row r="128" spans="1:7" ht="13.5">
      <c r="A128" s="5">
        <v>42384</v>
      </c>
      <c r="B128" t="s">
        <v>25</v>
      </c>
      <c r="C128" t="s">
        <v>360</v>
      </c>
      <c r="D128">
        <v>20</v>
      </c>
      <c r="E128">
        <v>23250.42</v>
      </c>
      <c r="F128" t="s">
        <v>163</v>
      </c>
      <c r="G128" t="s">
        <v>588</v>
      </c>
    </row>
    <row r="129" spans="1:7" ht="13.5">
      <c r="A129" s="5">
        <v>42384</v>
      </c>
      <c r="B129" t="s">
        <v>25</v>
      </c>
      <c r="C129" t="s">
        <v>361</v>
      </c>
      <c r="D129">
        <v>12</v>
      </c>
      <c r="E129">
        <v>23262.42</v>
      </c>
      <c r="F129" t="s">
        <v>163</v>
      </c>
      <c r="G129" t="s">
        <v>589</v>
      </c>
    </row>
    <row r="130" spans="1:7" ht="13.5">
      <c r="A130" s="5">
        <v>42384</v>
      </c>
      <c r="B130" t="s">
        <v>25</v>
      </c>
      <c r="C130" t="s">
        <v>362</v>
      </c>
      <c r="D130">
        <v>12</v>
      </c>
      <c r="E130">
        <v>23274.42</v>
      </c>
      <c r="F130" t="s">
        <v>163</v>
      </c>
      <c r="G130" t="s">
        <v>590</v>
      </c>
    </row>
    <row r="131" spans="1:7" ht="13.5">
      <c r="A131" s="5">
        <v>42384</v>
      </c>
      <c r="B131" t="s">
        <v>25</v>
      </c>
      <c r="C131" t="s">
        <v>363</v>
      </c>
      <c r="D131">
        <v>12</v>
      </c>
      <c r="E131">
        <v>23286.42</v>
      </c>
      <c r="F131" t="s">
        <v>163</v>
      </c>
      <c r="G131" t="s">
        <v>591</v>
      </c>
    </row>
    <row r="132" spans="1:7" ht="13.5">
      <c r="A132" s="5">
        <v>42384</v>
      </c>
      <c r="B132" t="s">
        <v>25</v>
      </c>
      <c r="C132" t="s">
        <v>364</v>
      </c>
      <c r="D132">
        <v>12</v>
      </c>
      <c r="E132">
        <v>23298.42</v>
      </c>
      <c r="F132" t="s">
        <v>163</v>
      </c>
      <c r="G132" t="s">
        <v>592</v>
      </c>
    </row>
    <row r="133" spans="1:7" ht="13.5">
      <c r="A133" s="5">
        <v>42384</v>
      </c>
      <c r="B133" t="s">
        <v>25</v>
      </c>
      <c r="C133" t="s">
        <v>365</v>
      </c>
      <c r="D133">
        <v>12</v>
      </c>
      <c r="E133">
        <v>23310.42</v>
      </c>
      <c r="F133" t="s">
        <v>163</v>
      </c>
      <c r="G133" t="s">
        <v>593</v>
      </c>
    </row>
    <row r="134" spans="1:7" ht="13.5">
      <c r="A134" s="5">
        <v>42384</v>
      </c>
      <c r="B134" t="s">
        <v>25</v>
      </c>
      <c r="C134" t="s">
        <v>366</v>
      </c>
      <c r="D134">
        <v>12</v>
      </c>
      <c r="E134">
        <v>23322.42</v>
      </c>
      <c r="F134" t="s">
        <v>163</v>
      </c>
      <c r="G134" t="s">
        <v>594</v>
      </c>
    </row>
    <row r="135" spans="1:7" ht="13.5">
      <c r="A135" s="5">
        <v>42384</v>
      </c>
      <c r="B135" t="s">
        <v>25</v>
      </c>
      <c r="C135" t="s">
        <v>367</v>
      </c>
      <c r="D135">
        <v>12</v>
      </c>
      <c r="E135">
        <v>23334.42</v>
      </c>
      <c r="F135" t="s">
        <v>163</v>
      </c>
      <c r="G135" t="s">
        <v>595</v>
      </c>
    </row>
    <row r="136" spans="1:7" ht="13.5">
      <c r="A136" s="5">
        <v>42384</v>
      </c>
      <c r="B136" t="s">
        <v>25</v>
      </c>
      <c r="C136" t="s">
        <v>368</v>
      </c>
      <c r="D136">
        <v>12</v>
      </c>
      <c r="E136">
        <v>23346.42</v>
      </c>
      <c r="F136" t="s">
        <v>163</v>
      </c>
      <c r="G136" t="s">
        <v>596</v>
      </c>
    </row>
    <row r="137" spans="1:7" ht="13.5">
      <c r="A137" s="5">
        <v>42384</v>
      </c>
      <c r="B137" t="s">
        <v>25</v>
      </c>
      <c r="C137" t="s">
        <v>369</v>
      </c>
      <c r="D137">
        <v>12</v>
      </c>
      <c r="E137">
        <v>23358.42</v>
      </c>
      <c r="F137" t="s">
        <v>163</v>
      </c>
      <c r="G137" t="s">
        <v>597</v>
      </c>
    </row>
    <row r="138" spans="1:7" ht="13.5">
      <c r="A138" s="5">
        <v>42384</v>
      </c>
      <c r="B138" t="s">
        <v>25</v>
      </c>
      <c r="C138" t="s">
        <v>370</v>
      </c>
      <c r="D138">
        <v>12</v>
      </c>
      <c r="E138">
        <v>23370.42</v>
      </c>
      <c r="F138" t="s">
        <v>163</v>
      </c>
      <c r="G138" t="s">
        <v>598</v>
      </c>
    </row>
    <row r="139" spans="1:7" ht="13.5">
      <c r="A139" s="5">
        <v>42384</v>
      </c>
      <c r="B139" t="s">
        <v>25</v>
      </c>
      <c r="C139" t="s">
        <v>371</v>
      </c>
      <c r="D139">
        <v>12</v>
      </c>
      <c r="E139">
        <v>23382.42</v>
      </c>
      <c r="F139" t="s">
        <v>163</v>
      </c>
      <c r="G139" t="s">
        <v>599</v>
      </c>
    </row>
    <row r="140" spans="1:7" ht="13.5">
      <c r="A140" s="5">
        <v>42384</v>
      </c>
      <c r="B140" t="s">
        <v>25</v>
      </c>
      <c r="C140" t="s">
        <v>372</v>
      </c>
      <c r="D140">
        <v>20</v>
      </c>
      <c r="E140">
        <v>23402.42</v>
      </c>
      <c r="F140" t="s">
        <v>163</v>
      </c>
      <c r="G140" t="s">
        <v>600</v>
      </c>
    </row>
    <row r="141" spans="1:7" ht="13.5">
      <c r="A141" s="5">
        <v>42384</v>
      </c>
      <c r="B141" t="s">
        <v>25</v>
      </c>
      <c r="C141" t="s">
        <v>373</v>
      </c>
      <c r="D141">
        <v>12</v>
      </c>
      <c r="E141">
        <v>23414.42</v>
      </c>
      <c r="F141" t="s">
        <v>163</v>
      </c>
      <c r="G141" t="s">
        <v>601</v>
      </c>
    </row>
    <row r="142" spans="1:7" ht="13.5">
      <c r="A142" s="5">
        <v>42384</v>
      </c>
      <c r="B142" t="s">
        <v>25</v>
      </c>
      <c r="C142" t="s">
        <v>374</v>
      </c>
      <c r="D142">
        <v>12</v>
      </c>
      <c r="E142">
        <v>23426.42</v>
      </c>
      <c r="F142" t="s">
        <v>163</v>
      </c>
      <c r="G142" t="s">
        <v>602</v>
      </c>
    </row>
    <row r="143" spans="1:7" ht="13.5">
      <c r="A143" s="5">
        <v>42384</v>
      </c>
      <c r="B143" t="s">
        <v>25</v>
      </c>
      <c r="C143" t="s">
        <v>375</v>
      </c>
      <c r="D143">
        <v>12</v>
      </c>
      <c r="E143">
        <v>23438.42</v>
      </c>
      <c r="F143" t="s">
        <v>163</v>
      </c>
      <c r="G143" t="s">
        <v>603</v>
      </c>
    </row>
    <row r="144" spans="1:7" ht="13.5">
      <c r="A144" s="5">
        <v>42384</v>
      </c>
      <c r="B144" t="s">
        <v>25</v>
      </c>
      <c r="C144" t="s">
        <v>376</v>
      </c>
      <c r="D144">
        <v>12</v>
      </c>
      <c r="E144">
        <v>23450.42</v>
      </c>
      <c r="F144" t="s">
        <v>163</v>
      </c>
      <c r="G144" t="s">
        <v>604</v>
      </c>
    </row>
    <row r="145" spans="1:7" ht="13.5">
      <c r="A145" s="5">
        <v>42384</v>
      </c>
      <c r="B145" t="s">
        <v>25</v>
      </c>
      <c r="C145" t="s">
        <v>377</v>
      </c>
      <c r="D145">
        <v>12</v>
      </c>
      <c r="E145">
        <v>23462.42</v>
      </c>
      <c r="F145" t="s">
        <v>163</v>
      </c>
      <c r="G145" t="s">
        <v>605</v>
      </c>
    </row>
    <row r="146" spans="1:7" ht="13.5">
      <c r="A146" s="5">
        <v>42384</v>
      </c>
      <c r="B146" t="s">
        <v>25</v>
      </c>
      <c r="C146" t="s">
        <v>378</v>
      </c>
      <c r="D146">
        <v>20</v>
      </c>
      <c r="E146">
        <v>23482.42</v>
      </c>
      <c r="F146" t="s">
        <v>163</v>
      </c>
      <c r="G146" t="s">
        <v>606</v>
      </c>
    </row>
    <row r="147" spans="1:7" ht="13.5">
      <c r="A147" s="5">
        <v>42384</v>
      </c>
      <c r="B147" t="s">
        <v>25</v>
      </c>
      <c r="C147" t="s">
        <v>379</v>
      </c>
      <c r="D147">
        <v>12</v>
      </c>
      <c r="E147">
        <v>23494.42</v>
      </c>
      <c r="F147" t="s">
        <v>163</v>
      </c>
      <c r="G147" t="s">
        <v>607</v>
      </c>
    </row>
    <row r="148" spans="1:7" ht="13.5">
      <c r="A148" s="5">
        <v>42384</v>
      </c>
      <c r="B148" t="s">
        <v>25</v>
      </c>
      <c r="C148" t="s">
        <v>380</v>
      </c>
      <c r="D148">
        <v>12</v>
      </c>
      <c r="E148">
        <v>23506.42</v>
      </c>
      <c r="F148" t="s">
        <v>163</v>
      </c>
      <c r="G148" t="s">
        <v>608</v>
      </c>
    </row>
    <row r="149" spans="1:7" ht="13.5">
      <c r="A149" s="5">
        <v>42384</v>
      </c>
      <c r="B149" t="s">
        <v>25</v>
      </c>
      <c r="C149" t="s">
        <v>381</v>
      </c>
      <c r="D149">
        <v>12</v>
      </c>
      <c r="E149">
        <v>23518.42</v>
      </c>
      <c r="F149" t="s">
        <v>163</v>
      </c>
      <c r="G149" t="s">
        <v>609</v>
      </c>
    </row>
    <row r="150" spans="1:7" ht="13.5">
      <c r="A150" s="5">
        <v>42384</v>
      </c>
      <c r="B150" t="s">
        <v>25</v>
      </c>
      <c r="C150" t="s">
        <v>382</v>
      </c>
      <c r="D150">
        <v>12</v>
      </c>
      <c r="E150">
        <v>23530.42</v>
      </c>
      <c r="F150" t="s">
        <v>163</v>
      </c>
      <c r="G150" t="s">
        <v>610</v>
      </c>
    </row>
    <row r="151" spans="1:7" ht="13.5">
      <c r="A151" s="5">
        <v>42384</v>
      </c>
      <c r="B151" t="s">
        <v>25</v>
      </c>
      <c r="C151" t="s">
        <v>383</v>
      </c>
      <c r="D151">
        <v>20</v>
      </c>
      <c r="E151">
        <v>23550.42</v>
      </c>
      <c r="F151" t="s">
        <v>163</v>
      </c>
      <c r="G151" t="s">
        <v>611</v>
      </c>
    </row>
    <row r="152" spans="1:7" ht="13.5">
      <c r="A152" s="5">
        <v>42384</v>
      </c>
      <c r="B152" t="s">
        <v>25</v>
      </c>
      <c r="C152" t="s">
        <v>384</v>
      </c>
      <c r="D152">
        <v>20</v>
      </c>
      <c r="E152">
        <v>23570.42</v>
      </c>
      <c r="F152" t="s">
        <v>163</v>
      </c>
      <c r="G152" t="s">
        <v>612</v>
      </c>
    </row>
    <row r="153" spans="1:7" ht="13.5">
      <c r="A153" s="5">
        <v>42384</v>
      </c>
      <c r="B153" t="s">
        <v>25</v>
      </c>
      <c r="C153" t="s">
        <v>385</v>
      </c>
      <c r="D153">
        <v>12</v>
      </c>
      <c r="E153">
        <v>23582.42</v>
      </c>
      <c r="F153" t="s">
        <v>163</v>
      </c>
      <c r="G153" t="s">
        <v>613</v>
      </c>
    </row>
    <row r="154" spans="1:7" ht="13.5">
      <c r="A154" s="5">
        <v>42384</v>
      </c>
      <c r="B154" t="s">
        <v>25</v>
      </c>
      <c r="C154" t="s">
        <v>386</v>
      </c>
      <c r="D154">
        <v>20</v>
      </c>
      <c r="E154">
        <v>23602.42</v>
      </c>
      <c r="F154" t="s">
        <v>163</v>
      </c>
      <c r="G154" t="s">
        <v>614</v>
      </c>
    </row>
    <row r="155" spans="1:7" ht="13.5">
      <c r="A155" s="5">
        <v>42384</v>
      </c>
      <c r="B155" t="s">
        <v>25</v>
      </c>
      <c r="C155" t="s">
        <v>387</v>
      </c>
      <c r="D155">
        <v>12</v>
      </c>
      <c r="E155">
        <v>23614.42</v>
      </c>
      <c r="F155" t="s">
        <v>163</v>
      </c>
      <c r="G155" t="s">
        <v>615</v>
      </c>
    </row>
    <row r="156" spans="1:7" ht="13.5">
      <c r="A156" s="5">
        <v>42384</v>
      </c>
      <c r="B156" t="s">
        <v>25</v>
      </c>
      <c r="C156" t="s">
        <v>388</v>
      </c>
      <c r="D156">
        <v>12</v>
      </c>
      <c r="E156">
        <v>23626.42</v>
      </c>
      <c r="F156" t="s">
        <v>163</v>
      </c>
      <c r="G156" t="s">
        <v>616</v>
      </c>
    </row>
    <row r="157" spans="1:7" ht="13.5">
      <c r="A157" s="5">
        <v>42384</v>
      </c>
      <c r="B157" t="s">
        <v>25</v>
      </c>
      <c r="C157" t="s">
        <v>389</v>
      </c>
      <c r="D157">
        <v>12</v>
      </c>
      <c r="E157">
        <v>23638.42</v>
      </c>
      <c r="F157" t="s">
        <v>163</v>
      </c>
      <c r="G157" t="s">
        <v>617</v>
      </c>
    </row>
    <row r="158" spans="1:7" ht="13.5">
      <c r="A158" s="5">
        <v>42384</v>
      </c>
      <c r="B158" t="s">
        <v>25</v>
      </c>
      <c r="C158" t="s">
        <v>390</v>
      </c>
      <c r="D158">
        <v>12</v>
      </c>
      <c r="E158">
        <v>23650.42</v>
      </c>
      <c r="F158" t="s">
        <v>163</v>
      </c>
      <c r="G158" t="s">
        <v>618</v>
      </c>
    </row>
    <row r="159" spans="1:7" ht="13.5">
      <c r="A159" s="5">
        <v>42384</v>
      </c>
      <c r="B159" t="s">
        <v>25</v>
      </c>
      <c r="C159" t="s">
        <v>391</v>
      </c>
      <c r="D159">
        <v>12</v>
      </c>
      <c r="E159">
        <v>23662.42</v>
      </c>
      <c r="F159" t="s">
        <v>163</v>
      </c>
      <c r="G159" t="s">
        <v>619</v>
      </c>
    </row>
    <row r="160" spans="1:7" ht="13.5">
      <c r="A160" s="5">
        <v>42384</v>
      </c>
      <c r="B160" t="s">
        <v>25</v>
      </c>
      <c r="C160" t="s">
        <v>392</v>
      </c>
      <c r="D160">
        <v>12</v>
      </c>
      <c r="E160">
        <v>23674.42</v>
      </c>
      <c r="F160" t="s">
        <v>163</v>
      </c>
      <c r="G160" t="s">
        <v>620</v>
      </c>
    </row>
    <row r="161" spans="1:7" ht="13.5">
      <c r="A161" s="5">
        <v>42384</v>
      </c>
      <c r="B161" t="s">
        <v>25</v>
      </c>
      <c r="C161" t="s">
        <v>393</v>
      </c>
      <c r="D161">
        <v>12</v>
      </c>
      <c r="E161">
        <v>23686.42</v>
      </c>
      <c r="F161" t="s">
        <v>163</v>
      </c>
      <c r="G161" t="s">
        <v>621</v>
      </c>
    </row>
    <row r="162" spans="1:7" ht="13.5">
      <c r="A162" s="5">
        <v>42384</v>
      </c>
      <c r="B162" t="s">
        <v>25</v>
      </c>
      <c r="C162" t="s">
        <v>394</v>
      </c>
      <c r="D162">
        <v>12</v>
      </c>
      <c r="E162">
        <v>23698.42</v>
      </c>
      <c r="F162" t="s">
        <v>163</v>
      </c>
      <c r="G162" t="s">
        <v>622</v>
      </c>
    </row>
    <row r="163" spans="1:7" ht="13.5">
      <c r="A163" s="5">
        <v>42384</v>
      </c>
      <c r="B163" t="s">
        <v>25</v>
      </c>
      <c r="C163" t="s">
        <v>395</v>
      </c>
      <c r="D163">
        <v>12</v>
      </c>
      <c r="E163">
        <v>23710.42</v>
      </c>
      <c r="F163" t="s">
        <v>163</v>
      </c>
      <c r="G163" t="s">
        <v>623</v>
      </c>
    </row>
    <row r="164" spans="1:7" ht="13.5">
      <c r="A164" s="5">
        <v>42384</v>
      </c>
      <c r="B164" t="s">
        <v>25</v>
      </c>
      <c r="C164" t="s">
        <v>396</v>
      </c>
      <c r="D164">
        <v>12</v>
      </c>
      <c r="E164">
        <v>23722.42</v>
      </c>
      <c r="F164" t="s">
        <v>163</v>
      </c>
      <c r="G164" t="s">
        <v>624</v>
      </c>
    </row>
    <row r="165" spans="1:7" ht="13.5">
      <c r="A165" s="5">
        <v>42384</v>
      </c>
      <c r="B165" t="s">
        <v>25</v>
      </c>
      <c r="C165" t="s">
        <v>397</v>
      </c>
      <c r="D165">
        <v>12</v>
      </c>
      <c r="E165">
        <v>23734.42</v>
      </c>
      <c r="F165" t="s">
        <v>163</v>
      </c>
      <c r="G165" t="s">
        <v>625</v>
      </c>
    </row>
    <row r="166" spans="1:7" ht="13.5">
      <c r="A166" s="5">
        <v>42384</v>
      </c>
      <c r="B166" t="s">
        <v>25</v>
      </c>
      <c r="C166" t="s">
        <v>398</v>
      </c>
      <c r="D166">
        <v>20</v>
      </c>
      <c r="E166">
        <v>23754.42</v>
      </c>
      <c r="F166" t="s">
        <v>163</v>
      </c>
      <c r="G166" t="s">
        <v>626</v>
      </c>
    </row>
    <row r="167" spans="1:7" ht="13.5">
      <c r="A167" s="5">
        <v>42384</v>
      </c>
      <c r="B167" t="s">
        <v>25</v>
      </c>
      <c r="C167" t="s">
        <v>399</v>
      </c>
      <c r="D167">
        <v>20</v>
      </c>
      <c r="E167">
        <v>23774.42</v>
      </c>
      <c r="F167" t="s">
        <v>163</v>
      </c>
      <c r="G167" t="s">
        <v>627</v>
      </c>
    </row>
    <row r="168" spans="1:7" ht="13.5">
      <c r="A168" s="5">
        <v>42384</v>
      </c>
      <c r="B168" t="s">
        <v>25</v>
      </c>
      <c r="C168" t="s">
        <v>400</v>
      </c>
      <c r="D168">
        <v>12</v>
      </c>
      <c r="E168">
        <v>23786.42</v>
      </c>
      <c r="F168" t="s">
        <v>163</v>
      </c>
      <c r="G168" t="s">
        <v>628</v>
      </c>
    </row>
    <row r="169" spans="1:7" ht="13.5">
      <c r="A169" s="5">
        <v>42384</v>
      </c>
      <c r="B169" t="s">
        <v>25</v>
      </c>
      <c r="C169" t="s">
        <v>401</v>
      </c>
      <c r="D169">
        <v>12</v>
      </c>
      <c r="E169">
        <v>23798.42</v>
      </c>
      <c r="F169" t="s">
        <v>163</v>
      </c>
      <c r="G169" t="s">
        <v>629</v>
      </c>
    </row>
    <row r="170" spans="1:7" ht="13.5">
      <c r="A170" s="5">
        <v>42384</v>
      </c>
      <c r="B170" t="s">
        <v>25</v>
      </c>
      <c r="C170" t="s">
        <v>402</v>
      </c>
      <c r="D170">
        <v>20</v>
      </c>
      <c r="E170">
        <v>23818.42</v>
      </c>
      <c r="F170" t="s">
        <v>163</v>
      </c>
      <c r="G170" t="s">
        <v>630</v>
      </c>
    </row>
    <row r="171" spans="1:7" ht="13.5">
      <c r="A171" s="5">
        <v>42384</v>
      </c>
      <c r="B171" t="s">
        <v>25</v>
      </c>
      <c r="C171" t="s">
        <v>403</v>
      </c>
      <c r="D171">
        <v>20</v>
      </c>
      <c r="E171">
        <v>23838.42</v>
      </c>
      <c r="F171" t="s">
        <v>163</v>
      </c>
      <c r="G171" t="s">
        <v>631</v>
      </c>
    </row>
    <row r="172" spans="1:7" ht="13.5">
      <c r="A172" s="5">
        <v>42384</v>
      </c>
      <c r="B172" t="s">
        <v>25</v>
      </c>
      <c r="C172" t="s">
        <v>404</v>
      </c>
      <c r="D172">
        <v>12</v>
      </c>
      <c r="E172">
        <v>23850.42</v>
      </c>
      <c r="F172" t="s">
        <v>163</v>
      </c>
      <c r="G172" t="s">
        <v>632</v>
      </c>
    </row>
    <row r="173" spans="1:7" ht="13.5">
      <c r="A173" s="5">
        <v>42384</v>
      </c>
      <c r="B173" t="s">
        <v>25</v>
      </c>
      <c r="C173" t="s">
        <v>405</v>
      </c>
      <c r="D173">
        <v>20</v>
      </c>
      <c r="E173">
        <v>23870.42</v>
      </c>
      <c r="F173" t="s">
        <v>163</v>
      </c>
      <c r="G173" t="s">
        <v>633</v>
      </c>
    </row>
    <row r="174" spans="1:7" ht="13.5">
      <c r="A174" s="5">
        <v>42384</v>
      </c>
      <c r="B174" t="s">
        <v>25</v>
      </c>
      <c r="C174" t="s">
        <v>406</v>
      </c>
      <c r="D174">
        <v>20</v>
      </c>
      <c r="E174">
        <v>23890.42</v>
      </c>
      <c r="F174" t="s">
        <v>163</v>
      </c>
      <c r="G174" t="s">
        <v>634</v>
      </c>
    </row>
    <row r="175" spans="1:7" ht="13.5">
      <c r="A175" s="5">
        <v>42384</v>
      </c>
      <c r="B175" t="s">
        <v>25</v>
      </c>
      <c r="C175" t="s">
        <v>407</v>
      </c>
      <c r="D175">
        <v>12</v>
      </c>
      <c r="E175">
        <v>23902.42</v>
      </c>
      <c r="F175" t="s">
        <v>163</v>
      </c>
      <c r="G175" t="s">
        <v>635</v>
      </c>
    </row>
    <row r="176" spans="1:7" ht="13.5">
      <c r="A176" s="5">
        <v>42384</v>
      </c>
      <c r="B176" t="s">
        <v>25</v>
      </c>
      <c r="C176" t="s">
        <v>408</v>
      </c>
      <c r="D176">
        <v>12</v>
      </c>
      <c r="E176">
        <v>23914.42</v>
      </c>
      <c r="F176" t="s">
        <v>163</v>
      </c>
      <c r="G176" t="s">
        <v>636</v>
      </c>
    </row>
    <row r="177" spans="1:7" ht="13.5">
      <c r="A177" s="5">
        <v>42384</v>
      </c>
      <c r="B177" t="s">
        <v>25</v>
      </c>
      <c r="C177" t="s">
        <v>409</v>
      </c>
      <c r="D177">
        <v>12</v>
      </c>
      <c r="E177">
        <v>23926.42</v>
      </c>
      <c r="F177" t="s">
        <v>163</v>
      </c>
      <c r="G177" t="s">
        <v>637</v>
      </c>
    </row>
    <row r="178" spans="1:7" ht="13.5">
      <c r="A178" s="5">
        <v>42384</v>
      </c>
      <c r="B178" t="s">
        <v>25</v>
      </c>
      <c r="C178" t="s">
        <v>410</v>
      </c>
      <c r="D178">
        <v>12</v>
      </c>
      <c r="E178">
        <v>23938.42</v>
      </c>
      <c r="F178" t="s">
        <v>163</v>
      </c>
      <c r="G178" t="s">
        <v>638</v>
      </c>
    </row>
    <row r="179" spans="1:7" ht="13.5">
      <c r="A179" s="5">
        <v>42384</v>
      </c>
      <c r="B179" t="s">
        <v>25</v>
      </c>
      <c r="C179" t="s">
        <v>411</v>
      </c>
      <c r="D179">
        <v>12</v>
      </c>
      <c r="E179">
        <v>23950.42</v>
      </c>
      <c r="F179" t="s">
        <v>163</v>
      </c>
      <c r="G179" t="s">
        <v>639</v>
      </c>
    </row>
    <row r="180" spans="1:7" ht="13.5">
      <c r="A180" s="5">
        <v>42384</v>
      </c>
      <c r="B180" t="s">
        <v>25</v>
      </c>
      <c r="C180" t="s">
        <v>412</v>
      </c>
      <c r="D180">
        <v>12</v>
      </c>
      <c r="E180">
        <v>23962.42</v>
      </c>
      <c r="F180" t="s">
        <v>163</v>
      </c>
      <c r="G180" t="s">
        <v>640</v>
      </c>
    </row>
    <row r="181" spans="1:7" ht="13.5">
      <c r="A181" s="5">
        <v>42384</v>
      </c>
      <c r="B181" t="s">
        <v>25</v>
      </c>
      <c r="C181" t="s">
        <v>413</v>
      </c>
      <c r="D181">
        <v>12</v>
      </c>
      <c r="E181">
        <v>23974.42</v>
      </c>
      <c r="F181" t="s">
        <v>163</v>
      </c>
      <c r="G181" t="s">
        <v>641</v>
      </c>
    </row>
    <row r="182" spans="1:7" ht="13.5">
      <c r="A182" s="5">
        <v>42384</v>
      </c>
      <c r="B182" t="s">
        <v>25</v>
      </c>
      <c r="C182" t="s">
        <v>414</v>
      </c>
      <c r="D182">
        <v>20</v>
      </c>
      <c r="E182">
        <v>23994.42</v>
      </c>
      <c r="F182" t="s">
        <v>163</v>
      </c>
      <c r="G182" t="s">
        <v>642</v>
      </c>
    </row>
    <row r="183" spans="1:7" ht="13.5">
      <c r="A183" s="5">
        <v>42384</v>
      </c>
      <c r="B183" t="s">
        <v>25</v>
      </c>
      <c r="C183" t="s">
        <v>415</v>
      </c>
      <c r="D183">
        <v>12</v>
      </c>
      <c r="E183">
        <v>24006.42</v>
      </c>
      <c r="F183" t="s">
        <v>163</v>
      </c>
      <c r="G183" t="s">
        <v>643</v>
      </c>
    </row>
    <row r="184" spans="1:7" ht="13.5">
      <c r="A184" s="5">
        <v>42384</v>
      </c>
      <c r="B184" t="s">
        <v>25</v>
      </c>
      <c r="C184" t="s">
        <v>416</v>
      </c>
      <c r="D184">
        <v>12</v>
      </c>
      <c r="E184">
        <v>24018.42</v>
      </c>
      <c r="F184" t="s">
        <v>163</v>
      </c>
      <c r="G184" t="s">
        <v>644</v>
      </c>
    </row>
    <row r="185" spans="1:7" ht="13.5">
      <c r="A185" s="5">
        <v>42384</v>
      </c>
      <c r="B185" t="s">
        <v>25</v>
      </c>
      <c r="C185" t="s">
        <v>417</v>
      </c>
      <c r="D185">
        <v>12</v>
      </c>
      <c r="E185">
        <v>24030.42</v>
      </c>
      <c r="F185" t="s">
        <v>163</v>
      </c>
      <c r="G185" t="s">
        <v>645</v>
      </c>
    </row>
    <row r="186" spans="1:7" ht="13.5">
      <c r="A186" s="5">
        <v>42384</v>
      </c>
      <c r="B186" t="s">
        <v>25</v>
      </c>
      <c r="C186" t="s">
        <v>418</v>
      </c>
      <c r="D186">
        <v>20</v>
      </c>
      <c r="E186">
        <v>24050.42</v>
      </c>
      <c r="F186" t="s">
        <v>163</v>
      </c>
      <c r="G186" t="s">
        <v>646</v>
      </c>
    </row>
    <row r="187" spans="1:7" ht="13.5">
      <c r="A187" s="5">
        <v>42384</v>
      </c>
      <c r="B187" t="s">
        <v>25</v>
      </c>
      <c r="C187" t="s">
        <v>419</v>
      </c>
      <c r="D187">
        <v>20</v>
      </c>
      <c r="E187">
        <v>24070.42</v>
      </c>
      <c r="F187" t="s">
        <v>163</v>
      </c>
      <c r="G187" t="s">
        <v>647</v>
      </c>
    </row>
    <row r="188" spans="1:7" ht="13.5">
      <c r="A188" s="5">
        <v>42384</v>
      </c>
      <c r="B188" t="s">
        <v>25</v>
      </c>
      <c r="C188" t="s">
        <v>420</v>
      </c>
      <c r="D188">
        <v>12</v>
      </c>
      <c r="E188">
        <v>24082.42</v>
      </c>
      <c r="F188" t="s">
        <v>163</v>
      </c>
      <c r="G188" t="s">
        <v>648</v>
      </c>
    </row>
    <row r="189" spans="1:7" ht="13.5">
      <c r="A189" s="5">
        <v>42384</v>
      </c>
      <c r="B189" t="s">
        <v>25</v>
      </c>
      <c r="C189" t="s">
        <v>421</v>
      </c>
      <c r="D189">
        <v>12</v>
      </c>
      <c r="E189">
        <v>24094.42</v>
      </c>
      <c r="F189" t="s">
        <v>163</v>
      </c>
      <c r="G189" t="s">
        <v>649</v>
      </c>
    </row>
    <row r="190" spans="1:7" ht="13.5">
      <c r="A190" s="5">
        <v>42384</v>
      </c>
      <c r="B190" t="s">
        <v>25</v>
      </c>
      <c r="C190" t="s">
        <v>422</v>
      </c>
      <c r="D190">
        <v>20</v>
      </c>
      <c r="E190">
        <v>24114.42</v>
      </c>
      <c r="F190" t="s">
        <v>163</v>
      </c>
      <c r="G190" t="s">
        <v>650</v>
      </c>
    </row>
    <row r="191" spans="1:7" ht="13.5">
      <c r="A191" s="52">
        <v>42384</v>
      </c>
      <c r="B191" s="53" t="s">
        <v>62</v>
      </c>
      <c r="C191" s="54" t="s">
        <v>423</v>
      </c>
      <c r="D191" s="53">
        <v>100</v>
      </c>
      <c r="E191" s="53">
        <v>24944.42</v>
      </c>
      <c r="F191" t="s">
        <v>163</v>
      </c>
      <c r="G191" t="s">
        <v>651</v>
      </c>
    </row>
    <row r="192" spans="1:7" ht="13.5">
      <c r="A192" s="52">
        <v>42384</v>
      </c>
      <c r="B192" s="53" t="s">
        <v>62</v>
      </c>
      <c r="C192" s="54" t="s">
        <v>423</v>
      </c>
      <c r="D192" s="53">
        <v>200</v>
      </c>
      <c r="E192" s="53"/>
      <c r="F192" t="s">
        <v>163</v>
      </c>
      <c r="G192" t="s">
        <v>652</v>
      </c>
    </row>
    <row r="193" spans="1:7" ht="13.5">
      <c r="A193" s="52">
        <v>42384</v>
      </c>
      <c r="B193" s="53" t="s">
        <v>62</v>
      </c>
      <c r="C193" s="54" t="s">
        <v>423</v>
      </c>
      <c r="D193" s="53">
        <v>100</v>
      </c>
      <c r="E193" s="53"/>
      <c r="F193" t="s">
        <v>163</v>
      </c>
      <c r="G193" t="s">
        <v>653</v>
      </c>
    </row>
    <row r="194" spans="1:7" ht="13.5">
      <c r="A194" s="52">
        <v>42384</v>
      </c>
      <c r="B194" s="53" t="s">
        <v>62</v>
      </c>
      <c r="C194" s="54" t="s">
        <v>423</v>
      </c>
      <c r="D194" s="53">
        <v>400</v>
      </c>
      <c r="E194" s="53"/>
      <c r="F194" t="s">
        <v>163</v>
      </c>
      <c r="G194" t="s">
        <v>654</v>
      </c>
    </row>
    <row r="195" spans="1:7" ht="13.5">
      <c r="A195" s="52">
        <v>42384</v>
      </c>
      <c r="B195" s="53" t="s">
        <v>62</v>
      </c>
      <c r="C195" s="54" t="s">
        <v>423</v>
      </c>
      <c r="D195" s="53">
        <v>30</v>
      </c>
      <c r="E195" s="53"/>
      <c r="F195" t="s">
        <v>163</v>
      </c>
      <c r="G195" t="s">
        <v>655</v>
      </c>
    </row>
    <row r="196" spans="1:7" ht="13.5">
      <c r="A196" s="5">
        <v>42384</v>
      </c>
      <c r="B196" t="s">
        <v>33</v>
      </c>
      <c r="C196" t="s">
        <v>429</v>
      </c>
      <c r="D196">
        <v>20</v>
      </c>
      <c r="E196">
        <v>24964.42</v>
      </c>
      <c r="F196" t="s">
        <v>163</v>
      </c>
      <c r="G196" t="s">
        <v>656</v>
      </c>
    </row>
    <row r="197" spans="1:7" ht="13.5">
      <c r="A197" s="5">
        <v>42384</v>
      </c>
      <c r="B197" t="s">
        <v>33</v>
      </c>
      <c r="C197" t="s">
        <v>430</v>
      </c>
      <c r="D197">
        <v>12</v>
      </c>
      <c r="E197">
        <v>24976.42</v>
      </c>
      <c r="F197" t="s">
        <v>163</v>
      </c>
      <c r="G197" t="s">
        <v>657</v>
      </c>
    </row>
    <row r="198" spans="1:7" ht="13.5">
      <c r="A198" s="5">
        <v>42384</v>
      </c>
      <c r="B198" t="s">
        <v>25</v>
      </c>
      <c r="C198" t="s">
        <v>43</v>
      </c>
      <c r="D198">
        <v>12</v>
      </c>
      <c r="E198">
        <v>24988.42</v>
      </c>
      <c r="F198" t="s">
        <v>163</v>
      </c>
      <c r="G198" t="s">
        <v>658</v>
      </c>
    </row>
    <row r="199" spans="1:7" ht="13.5">
      <c r="A199" s="5">
        <v>42384</v>
      </c>
      <c r="B199" t="s">
        <v>25</v>
      </c>
      <c r="C199" t="s">
        <v>56</v>
      </c>
      <c r="D199">
        <v>12</v>
      </c>
      <c r="E199">
        <v>25000.42</v>
      </c>
      <c r="F199" t="s">
        <v>163</v>
      </c>
      <c r="G199" t="s">
        <v>659</v>
      </c>
    </row>
    <row r="200" spans="1:7" ht="13.5">
      <c r="A200" s="5">
        <v>42384</v>
      </c>
      <c r="B200" t="s">
        <v>25</v>
      </c>
      <c r="C200" t="s">
        <v>57</v>
      </c>
      <c r="D200">
        <v>12</v>
      </c>
      <c r="E200">
        <v>25012.42</v>
      </c>
      <c r="F200" t="s">
        <v>163</v>
      </c>
      <c r="G200" t="s">
        <v>660</v>
      </c>
    </row>
    <row r="201" spans="1:7" ht="13.5">
      <c r="A201" s="5">
        <v>42384</v>
      </c>
      <c r="B201" t="s">
        <v>25</v>
      </c>
      <c r="C201" t="s">
        <v>0</v>
      </c>
      <c r="D201">
        <v>20</v>
      </c>
      <c r="E201">
        <v>25032.42</v>
      </c>
      <c r="F201" t="s">
        <v>163</v>
      </c>
      <c r="G201" t="s">
        <v>661</v>
      </c>
    </row>
    <row r="202" spans="1:7" ht="13.5">
      <c r="A202" s="5">
        <v>42384</v>
      </c>
      <c r="B202" t="s">
        <v>25</v>
      </c>
      <c r="C202" t="s">
        <v>46</v>
      </c>
      <c r="D202">
        <v>20</v>
      </c>
      <c r="E202">
        <v>25052.42</v>
      </c>
      <c r="F202" t="s">
        <v>163</v>
      </c>
      <c r="G202" t="s">
        <v>662</v>
      </c>
    </row>
    <row r="203" spans="1:7" ht="13.5">
      <c r="A203" s="5">
        <v>42384</v>
      </c>
      <c r="B203" t="s">
        <v>25</v>
      </c>
      <c r="C203" t="s">
        <v>51</v>
      </c>
      <c r="D203">
        <v>12</v>
      </c>
      <c r="E203">
        <v>25064.42</v>
      </c>
      <c r="F203" t="s">
        <v>163</v>
      </c>
      <c r="G203" t="s">
        <v>663</v>
      </c>
    </row>
    <row r="204" spans="1:7" ht="13.5">
      <c r="A204" s="5">
        <v>42384</v>
      </c>
      <c r="B204" t="s">
        <v>25</v>
      </c>
      <c r="C204" t="s">
        <v>52</v>
      </c>
      <c r="D204">
        <v>12</v>
      </c>
      <c r="E204">
        <v>25076.42</v>
      </c>
      <c r="F204" t="s">
        <v>163</v>
      </c>
      <c r="G204" t="s">
        <v>664</v>
      </c>
    </row>
    <row r="205" spans="1:7" ht="13.5">
      <c r="A205" s="5">
        <v>42384</v>
      </c>
      <c r="B205" t="s">
        <v>25</v>
      </c>
      <c r="C205" t="s">
        <v>105</v>
      </c>
      <c r="D205">
        <v>20</v>
      </c>
      <c r="E205">
        <v>25096.42</v>
      </c>
      <c r="F205" t="s">
        <v>163</v>
      </c>
      <c r="G205" t="s">
        <v>665</v>
      </c>
    </row>
    <row r="206" spans="1:7" ht="13.5">
      <c r="A206" s="5">
        <v>42384</v>
      </c>
      <c r="B206" t="s">
        <v>25</v>
      </c>
      <c r="C206" t="s">
        <v>34</v>
      </c>
      <c r="D206">
        <v>12</v>
      </c>
      <c r="E206">
        <v>25108.42</v>
      </c>
      <c r="F206" t="s">
        <v>163</v>
      </c>
      <c r="G206" t="s">
        <v>666</v>
      </c>
    </row>
    <row r="207" spans="1:7" ht="13.5">
      <c r="A207" s="5">
        <v>42384</v>
      </c>
      <c r="B207" t="s">
        <v>25</v>
      </c>
      <c r="C207" t="s">
        <v>53</v>
      </c>
      <c r="D207">
        <v>12</v>
      </c>
      <c r="E207">
        <v>25120.42</v>
      </c>
      <c r="F207" t="s">
        <v>163</v>
      </c>
      <c r="G207" t="s">
        <v>667</v>
      </c>
    </row>
    <row r="208" spans="1:7" ht="13.5">
      <c r="A208" s="5">
        <v>42384</v>
      </c>
      <c r="B208" t="s">
        <v>25</v>
      </c>
      <c r="C208" t="s">
        <v>58</v>
      </c>
      <c r="D208">
        <v>12</v>
      </c>
      <c r="E208">
        <v>25132.42</v>
      </c>
      <c r="F208" t="s">
        <v>163</v>
      </c>
      <c r="G208" t="s">
        <v>668</v>
      </c>
    </row>
    <row r="209" spans="1:7" ht="13.5">
      <c r="A209" s="5">
        <v>42384</v>
      </c>
      <c r="B209" t="s">
        <v>25</v>
      </c>
      <c r="C209" t="s">
        <v>47</v>
      </c>
      <c r="D209">
        <v>12</v>
      </c>
      <c r="E209">
        <v>25144.42</v>
      </c>
      <c r="F209" t="s">
        <v>163</v>
      </c>
      <c r="G209" t="s">
        <v>669</v>
      </c>
    </row>
    <row r="210" spans="1:7" ht="13.5">
      <c r="A210" s="5">
        <v>42384</v>
      </c>
      <c r="B210" t="s">
        <v>25</v>
      </c>
      <c r="C210" t="s">
        <v>38</v>
      </c>
      <c r="D210">
        <v>12</v>
      </c>
      <c r="E210">
        <v>25156.42</v>
      </c>
      <c r="F210" t="s">
        <v>163</v>
      </c>
      <c r="G210" t="s">
        <v>670</v>
      </c>
    </row>
    <row r="211" spans="1:7" ht="13.5">
      <c r="A211" s="5">
        <v>42384</v>
      </c>
      <c r="B211" t="s">
        <v>25</v>
      </c>
      <c r="C211" t="s">
        <v>45</v>
      </c>
      <c r="D211">
        <v>12</v>
      </c>
      <c r="E211">
        <v>25168.42</v>
      </c>
      <c r="F211" t="s">
        <v>163</v>
      </c>
      <c r="G211" t="s">
        <v>671</v>
      </c>
    </row>
    <row r="212" spans="1:7" ht="13.5">
      <c r="A212" s="5">
        <v>42384</v>
      </c>
      <c r="B212" t="s">
        <v>25</v>
      </c>
      <c r="C212" t="s">
        <v>36</v>
      </c>
      <c r="D212">
        <v>12</v>
      </c>
      <c r="E212">
        <v>25180.42</v>
      </c>
      <c r="F212" t="s">
        <v>163</v>
      </c>
      <c r="G212" t="s">
        <v>672</v>
      </c>
    </row>
    <row r="213" spans="1:7" ht="13.5">
      <c r="A213" s="5">
        <v>42384</v>
      </c>
      <c r="B213" t="s">
        <v>25</v>
      </c>
      <c r="C213" t="s">
        <v>40</v>
      </c>
      <c r="D213">
        <v>12</v>
      </c>
      <c r="E213">
        <v>25192.42</v>
      </c>
      <c r="F213" t="s">
        <v>163</v>
      </c>
      <c r="G213" t="s">
        <v>673</v>
      </c>
    </row>
    <row r="214" spans="1:7" ht="13.5">
      <c r="A214" s="5">
        <v>42384</v>
      </c>
      <c r="B214" t="s">
        <v>25</v>
      </c>
      <c r="C214" t="s">
        <v>55</v>
      </c>
      <c r="D214">
        <v>12</v>
      </c>
      <c r="E214">
        <v>25204.42</v>
      </c>
      <c r="F214" t="s">
        <v>163</v>
      </c>
      <c r="G214" t="s">
        <v>674</v>
      </c>
    </row>
    <row r="215" spans="1:7" ht="13.5">
      <c r="A215" s="5">
        <v>42384</v>
      </c>
      <c r="B215" t="s">
        <v>25</v>
      </c>
      <c r="C215" t="s">
        <v>44</v>
      </c>
      <c r="D215">
        <v>12</v>
      </c>
      <c r="E215">
        <v>25216.42</v>
      </c>
      <c r="F215" t="s">
        <v>163</v>
      </c>
      <c r="G215" t="s">
        <v>675</v>
      </c>
    </row>
    <row r="216" spans="1:7" ht="13.5">
      <c r="A216" s="5">
        <v>42384</v>
      </c>
      <c r="B216" t="s">
        <v>25</v>
      </c>
      <c r="C216" t="s">
        <v>431</v>
      </c>
      <c r="D216">
        <v>12</v>
      </c>
      <c r="E216">
        <v>25228.42</v>
      </c>
      <c r="F216" t="s">
        <v>163</v>
      </c>
      <c r="G216" t="s">
        <v>676</v>
      </c>
    </row>
    <row r="217" spans="1:7" ht="13.5">
      <c r="A217" s="5">
        <v>42384</v>
      </c>
      <c r="B217" t="s">
        <v>25</v>
      </c>
      <c r="C217" t="s">
        <v>48</v>
      </c>
      <c r="D217">
        <v>12</v>
      </c>
      <c r="E217">
        <v>25240.42</v>
      </c>
      <c r="F217" t="s">
        <v>163</v>
      </c>
      <c r="G217" t="s">
        <v>677</v>
      </c>
    </row>
    <row r="218" spans="1:7" ht="13.5">
      <c r="A218" s="5">
        <v>42384</v>
      </c>
      <c r="B218" t="s">
        <v>25</v>
      </c>
      <c r="C218" t="s">
        <v>59</v>
      </c>
      <c r="D218">
        <v>12</v>
      </c>
      <c r="E218">
        <v>25252.42</v>
      </c>
      <c r="F218" t="s">
        <v>163</v>
      </c>
      <c r="G218" t="s">
        <v>678</v>
      </c>
    </row>
    <row r="219" spans="1:7" ht="13.5">
      <c r="A219" s="5">
        <v>42384</v>
      </c>
      <c r="B219" t="s">
        <v>25</v>
      </c>
      <c r="C219" t="s">
        <v>49</v>
      </c>
      <c r="D219">
        <v>12</v>
      </c>
      <c r="E219">
        <v>25264.42</v>
      </c>
      <c r="F219" t="s">
        <v>163</v>
      </c>
      <c r="G219" t="s">
        <v>679</v>
      </c>
    </row>
    <row r="220" spans="1:7" ht="13.5">
      <c r="A220" s="5">
        <v>42384</v>
      </c>
      <c r="B220" t="s">
        <v>25</v>
      </c>
      <c r="C220" t="s">
        <v>50</v>
      </c>
      <c r="D220">
        <v>12</v>
      </c>
      <c r="E220">
        <v>25276.42</v>
      </c>
      <c r="F220" t="s">
        <v>163</v>
      </c>
      <c r="G220" t="s">
        <v>680</v>
      </c>
    </row>
    <row r="221" spans="1:7" ht="13.5">
      <c r="A221" s="5">
        <v>42384</v>
      </c>
      <c r="B221" t="s">
        <v>25</v>
      </c>
      <c r="C221" t="s">
        <v>39</v>
      </c>
      <c r="D221">
        <v>12</v>
      </c>
      <c r="E221">
        <v>25288.42</v>
      </c>
      <c r="F221" t="s">
        <v>163</v>
      </c>
      <c r="G221" t="s">
        <v>681</v>
      </c>
    </row>
    <row r="222" spans="1:7" ht="13.5">
      <c r="A222" s="5">
        <v>42384</v>
      </c>
      <c r="B222" t="s">
        <v>25</v>
      </c>
      <c r="C222" t="s">
        <v>41</v>
      </c>
      <c r="D222">
        <v>12</v>
      </c>
      <c r="E222">
        <v>25300.42</v>
      </c>
      <c r="F222" t="s">
        <v>163</v>
      </c>
      <c r="G222" t="s">
        <v>682</v>
      </c>
    </row>
    <row r="223" spans="1:7" ht="13.5">
      <c r="A223" s="5">
        <v>42384</v>
      </c>
      <c r="B223" t="s">
        <v>25</v>
      </c>
      <c r="C223" t="s">
        <v>432</v>
      </c>
      <c r="D223">
        <v>12</v>
      </c>
      <c r="E223">
        <v>25312.42</v>
      </c>
      <c r="F223" t="s">
        <v>163</v>
      </c>
      <c r="G223" t="s">
        <v>683</v>
      </c>
    </row>
    <row r="224" spans="1:7" ht="13.5">
      <c r="A224" s="5">
        <v>42384</v>
      </c>
      <c r="B224" t="s">
        <v>25</v>
      </c>
      <c r="C224" t="s">
        <v>35</v>
      </c>
      <c r="D224">
        <v>12</v>
      </c>
      <c r="E224">
        <v>25324.42</v>
      </c>
      <c r="F224" t="s">
        <v>163</v>
      </c>
      <c r="G224" t="s">
        <v>684</v>
      </c>
    </row>
    <row r="225" spans="1:7" ht="13.5">
      <c r="A225" s="5">
        <v>42384</v>
      </c>
      <c r="B225" t="s">
        <v>25</v>
      </c>
      <c r="C225" t="s">
        <v>54</v>
      </c>
      <c r="D225">
        <v>12</v>
      </c>
      <c r="E225">
        <v>25336.42</v>
      </c>
      <c r="F225" t="s">
        <v>163</v>
      </c>
      <c r="G225" t="s">
        <v>685</v>
      </c>
    </row>
    <row r="226" spans="1:7" ht="13.5">
      <c r="A226" s="5">
        <v>42384</v>
      </c>
      <c r="B226" t="s">
        <v>25</v>
      </c>
      <c r="C226" t="s">
        <v>37</v>
      </c>
      <c r="D226">
        <v>12</v>
      </c>
      <c r="E226">
        <v>25348.42</v>
      </c>
      <c r="F226" t="s">
        <v>163</v>
      </c>
      <c r="G226" t="s">
        <v>686</v>
      </c>
    </row>
    <row r="227" spans="1:7" ht="13.5">
      <c r="A227" s="5">
        <v>42387</v>
      </c>
      <c r="B227" t="s">
        <v>25</v>
      </c>
      <c r="C227" t="s">
        <v>433</v>
      </c>
      <c r="D227">
        <v>100</v>
      </c>
      <c r="E227">
        <v>25448.42</v>
      </c>
      <c r="F227" t="s">
        <v>163</v>
      </c>
      <c r="G227" t="s">
        <v>687</v>
      </c>
    </row>
    <row r="228" spans="1:7" ht="13.5">
      <c r="A228" s="5">
        <v>42387</v>
      </c>
      <c r="B228" t="s">
        <v>25</v>
      </c>
      <c r="C228" t="s">
        <v>434</v>
      </c>
      <c r="D228">
        <v>20</v>
      </c>
      <c r="E228">
        <v>25468.42</v>
      </c>
      <c r="F228" t="s">
        <v>163</v>
      </c>
      <c r="G228" t="s">
        <v>688</v>
      </c>
    </row>
    <row r="229" spans="1:7" ht="13.5">
      <c r="A229" s="5">
        <v>42387</v>
      </c>
      <c r="B229" t="s">
        <v>25</v>
      </c>
      <c r="C229" t="s">
        <v>435</v>
      </c>
      <c r="D229">
        <v>20</v>
      </c>
      <c r="E229">
        <v>25488.42</v>
      </c>
      <c r="F229" t="s">
        <v>163</v>
      </c>
      <c r="G229" t="s">
        <v>689</v>
      </c>
    </row>
    <row r="230" spans="1:7" ht="13.5">
      <c r="A230" s="5">
        <v>42387</v>
      </c>
      <c r="B230" t="s">
        <v>25</v>
      </c>
      <c r="C230" t="s">
        <v>436</v>
      </c>
      <c r="D230">
        <v>20</v>
      </c>
      <c r="E230">
        <v>25508.42</v>
      </c>
      <c r="F230" t="s">
        <v>163</v>
      </c>
      <c r="G230" t="s">
        <v>690</v>
      </c>
    </row>
    <row r="231" spans="1:7" ht="13.5">
      <c r="A231" s="5">
        <v>42387</v>
      </c>
      <c r="B231" t="s">
        <v>28</v>
      </c>
      <c r="C231" t="s">
        <v>437</v>
      </c>
      <c r="D231">
        <v>-38.24</v>
      </c>
      <c r="E231">
        <v>25470.18</v>
      </c>
      <c r="F231" t="s">
        <v>163</v>
      </c>
      <c r="G231" t="s">
        <v>691</v>
      </c>
    </row>
    <row r="232" spans="1:7" ht="13.5">
      <c r="A232" s="5">
        <v>42387</v>
      </c>
      <c r="B232" t="s">
        <v>28</v>
      </c>
      <c r="C232" t="s">
        <v>65</v>
      </c>
      <c r="D232">
        <v>-102.92</v>
      </c>
      <c r="E232">
        <v>25367.26</v>
      </c>
      <c r="F232" t="s">
        <v>163</v>
      </c>
      <c r="G232" t="s">
        <v>692</v>
      </c>
    </row>
    <row r="233" spans="1:7" ht="13.5">
      <c r="A233" s="5">
        <v>42388</v>
      </c>
      <c r="B233" t="s">
        <v>25</v>
      </c>
      <c r="C233" t="s">
        <v>438</v>
      </c>
      <c r="D233">
        <v>20</v>
      </c>
      <c r="E233">
        <v>25387.26</v>
      </c>
      <c r="F233" t="s">
        <v>163</v>
      </c>
      <c r="G233" t="s">
        <v>693</v>
      </c>
    </row>
    <row r="234" spans="1:7" ht="13.5">
      <c r="A234" s="5">
        <v>42388</v>
      </c>
      <c r="B234" t="s">
        <v>25</v>
      </c>
      <c r="C234" t="s">
        <v>439</v>
      </c>
      <c r="D234">
        <v>10</v>
      </c>
      <c r="E234">
        <v>25397.26</v>
      </c>
      <c r="F234" t="s">
        <v>163</v>
      </c>
      <c r="G234" t="s">
        <v>694</v>
      </c>
    </row>
    <row r="235" spans="1:7" ht="13.5">
      <c r="A235" s="5">
        <v>42388</v>
      </c>
      <c r="B235" t="s">
        <v>62</v>
      </c>
      <c r="C235" t="s">
        <v>441</v>
      </c>
      <c r="D235">
        <v>100</v>
      </c>
      <c r="E235">
        <v>25497.26</v>
      </c>
      <c r="F235" t="s">
        <v>163</v>
      </c>
      <c r="G235" t="s">
        <v>695</v>
      </c>
    </row>
    <row r="236" spans="1:7" ht="13.5">
      <c r="A236" s="5">
        <v>42388</v>
      </c>
      <c r="B236" t="s">
        <v>62</v>
      </c>
      <c r="C236" t="s">
        <v>443</v>
      </c>
      <c r="D236">
        <v>800</v>
      </c>
      <c r="E236">
        <v>26297.26</v>
      </c>
      <c r="F236" t="s">
        <v>163</v>
      </c>
      <c r="G236" t="s">
        <v>696</v>
      </c>
    </row>
    <row r="237" spans="1:7" ht="13.5">
      <c r="A237" s="5">
        <v>42388</v>
      </c>
      <c r="B237" t="s">
        <v>62</v>
      </c>
      <c r="C237" t="s">
        <v>444</v>
      </c>
      <c r="D237">
        <v>600</v>
      </c>
      <c r="E237">
        <v>26897.26</v>
      </c>
      <c r="F237" t="s">
        <v>163</v>
      </c>
      <c r="G237" t="s">
        <v>697</v>
      </c>
    </row>
    <row r="238" spans="1:7" ht="13.5">
      <c r="A238" s="5">
        <v>42389</v>
      </c>
      <c r="B238" t="s">
        <v>68</v>
      </c>
      <c r="C238" t="s">
        <v>445</v>
      </c>
      <c r="D238">
        <v>20</v>
      </c>
      <c r="E238">
        <v>26917.26</v>
      </c>
      <c r="F238" t="s">
        <v>163</v>
      </c>
      <c r="G238" t="s">
        <v>698</v>
      </c>
    </row>
    <row r="239" spans="1:7" ht="13.5">
      <c r="A239" s="5">
        <v>42389</v>
      </c>
      <c r="B239" t="s">
        <v>68</v>
      </c>
      <c r="C239" t="s">
        <v>446</v>
      </c>
      <c r="D239">
        <v>20</v>
      </c>
      <c r="E239">
        <v>26937.26</v>
      </c>
      <c r="F239" t="s">
        <v>163</v>
      </c>
      <c r="G239" t="s">
        <v>699</v>
      </c>
    </row>
    <row r="240" spans="1:7" ht="13.5">
      <c r="A240" s="5">
        <v>42390</v>
      </c>
      <c r="B240" t="s">
        <v>68</v>
      </c>
      <c r="C240" t="s">
        <v>447</v>
      </c>
      <c r="D240">
        <v>20</v>
      </c>
      <c r="E240">
        <v>26957.26</v>
      </c>
      <c r="F240" t="s">
        <v>163</v>
      </c>
      <c r="G240" t="s">
        <v>700</v>
      </c>
    </row>
    <row r="241" spans="1:7" ht="13.5">
      <c r="A241" s="5">
        <v>42390</v>
      </c>
      <c r="B241" t="s">
        <v>29</v>
      </c>
      <c r="C241" t="s">
        <v>448</v>
      </c>
      <c r="D241">
        <v>-324</v>
      </c>
      <c r="E241">
        <v>26633.26</v>
      </c>
      <c r="F241" t="s">
        <v>163</v>
      </c>
      <c r="G241" t="s">
        <v>701</v>
      </c>
    </row>
    <row r="242" spans="1:7" ht="13.5">
      <c r="A242" s="5">
        <v>42394</v>
      </c>
      <c r="B242" t="s">
        <v>25</v>
      </c>
      <c r="C242" t="s">
        <v>450</v>
      </c>
      <c r="D242">
        <v>120</v>
      </c>
      <c r="E242">
        <v>26753.26</v>
      </c>
      <c r="F242" t="s">
        <v>163</v>
      </c>
      <c r="G242" t="s">
        <v>702</v>
      </c>
    </row>
    <row r="243" spans="1:7" ht="13.5">
      <c r="A243" s="5">
        <v>42394</v>
      </c>
      <c r="B243" t="s">
        <v>25</v>
      </c>
      <c r="C243" t="s">
        <v>452</v>
      </c>
      <c r="D243">
        <v>110</v>
      </c>
      <c r="E243">
        <v>26863.26</v>
      </c>
      <c r="F243" t="s">
        <v>163</v>
      </c>
      <c r="G243" t="s">
        <v>703</v>
      </c>
    </row>
    <row r="244" spans="1:7" ht="13.5">
      <c r="A244" s="5">
        <v>42394</v>
      </c>
      <c r="B244" t="s">
        <v>25</v>
      </c>
      <c r="C244" t="s">
        <v>454</v>
      </c>
      <c r="D244">
        <v>24</v>
      </c>
      <c r="E244">
        <v>26887.26</v>
      </c>
      <c r="F244" t="s">
        <v>163</v>
      </c>
      <c r="G244" t="s">
        <v>704</v>
      </c>
    </row>
    <row r="245" spans="1:7" ht="13.5">
      <c r="A245" s="5">
        <v>42396</v>
      </c>
      <c r="B245" t="s">
        <v>29</v>
      </c>
      <c r="C245" t="s">
        <v>455</v>
      </c>
      <c r="D245">
        <v>-2309.13</v>
      </c>
      <c r="E245">
        <v>24578.13</v>
      </c>
      <c r="F245" t="s">
        <v>163</v>
      </c>
      <c r="G245" t="s">
        <v>705</v>
      </c>
    </row>
    <row r="246" spans="1:7" ht="13.5">
      <c r="A246" s="5">
        <v>42397</v>
      </c>
      <c r="B246" t="s">
        <v>25</v>
      </c>
      <c r="C246" t="s">
        <v>457</v>
      </c>
      <c r="D246">
        <v>36</v>
      </c>
      <c r="E246">
        <v>24614.13</v>
      </c>
      <c r="F246" t="s">
        <v>163</v>
      </c>
      <c r="G246" t="s">
        <v>706</v>
      </c>
    </row>
    <row r="247" spans="1:7" ht="13.5">
      <c r="A247" s="5">
        <v>42397</v>
      </c>
      <c r="B247" t="s">
        <v>28</v>
      </c>
      <c r="C247" t="s">
        <v>67</v>
      </c>
      <c r="D247">
        <v>-224.33</v>
      </c>
      <c r="E247">
        <v>24389.8</v>
      </c>
      <c r="F247" t="s">
        <v>163</v>
      </c>
      <c r="G247" t="s">
        <v>707</v>
      </c>
    </row>
    <row r="248" spans="1:7" ht="13.5">
      <c r="A248" s="5">
        <v>42398</v>
      </c>
      <c r="B248" t="s">
        <v>25</v>
      </c>
      <c r="C248" t="s">
        <v>458</v>
      </c>
      <c r="D248">
        <v>30</v>
      </c>
      <c r="E248">
        <v>24419.8</v>
      </c>
      <c r="F248" t="s">
        <v>163</v>
      </c>
      <c r="G248" t="s">
        <v>708</v>
      </c>
    </row>
    <row r="249" spans="1:7" ht="13.5">
      <c r="A249" s="55">
        <v>42398</v>
      </c>
      <c r="B249" s="56" t="s">
        <v>28</v>
      </c>
      <c r="C249" s="56" t="s">
        <v>60</v>
      </c>
      <c r="D249" s="56">
        <v>-325.5</v>
      </c>
      <c r="E249" s="56">
        <v>24094.3</v>
      </c>
      <c r="F249" s="56" t="s">
        <v>163</v>
      </c>
      <c r="G249" s="56" t="s">
        <v>709</v>
      </c>
    </row>
    <row r="250" spans="1:7" ht="13.5">
      <c r="A250" s="5">
        <v>42401</v>
      </c>
      <c r="B250" t="s">
        <v>25</v>
      </c>
      <c r="C250" t="s">
        <v>710</v>
      </c>
      <c r="D250">
        <v>30</v>
      </c>
      <c r="E250">
        <v>24124.3</v>
      </c>
      <c r="F250" t="s">
        <v>163</v>
      </c>
      <c r="G250" t="s">
        <v>708</v>
      </c>
    </row>
    <row r="251" spans="1:7" ht="13.5">
      <c r="A251" s="5">
        <v>42401</v>
      </c>
      <c r="B251" t="s">
        <v>25</v>
      </c>
      <c r="C251" t="s">
        <v>712</v>
      </c>
      <c r="D251">
        <v>18</v>
      </c>
      <c r="E251">
        <v>24142.3</v>
      </c>
      <c r="F251" t="s">
        <v>163</v>
      </c>
      <c r="G251" t="s">
        <v>709</v>
      </c>
    </row>
    <row r="252" spans="1:7" ht="13.5">
      <c r="A252" s="5">
        <v>42401</v>
      </c>
      <c r="B252" t="s">
        <v>25</v>
      </c>
      <c r="C252" t="s">
        <v>713</v>
      </c>
      <c r="D252">
        <v>18</v>
      </c>
      <c r="E252">
        <v>24160.3</v>
      </c>
      <c r="F252" t="s">
        <v>163</v>
      </c>
      <c r="G252" t="s">
        <v>164</v>
      </c>
    </row>
    <row r="253" spans="1:7" ht="13.5">
      <c r="A253" s="5">
        <v>42401</v>
      </c>
      <c r="B253" t="s">
        <v>25</v>
      </c>
      <c r="C253" t="s">
        <v>714</v>
      </c>
      <c r="D253">
        <v>24</v>
      </c>
      <c r="E253">
        <v>24184.3</v>
      </c>
      <c r="F253" t="s">
        <v>163</v>
      </c>
      <c r="G253" t="s">
        <v>170</v>
      </c>
    </row>
    <row r="254" spans="1:7" ht="13.5">
      <c r="A254" s="5">
        <v>42401</v>
      </c>
      <c r="B254" t="s">
        <v>25</v>
      </c>
      <c r="C254" t="s">
        <v>715</v>
      </c>
      <c r="D254">
        <v>24</v>
      </c>
      <c r="E254">
        <v>24208.3</v>
      </c>
      <c r="F254" t="s">
        <v>163</v>
      </c>
      <c r="G254" t="s">
        <v>171</v>
      </c>
    </row>
    <row r="255" spans="1:7" ht="13.5">
      <c r="A255" s="5">
        <v>42401</v>
      </c>
      <c r="B255" t="s">
        <v>25</v>
      </c>
      <c r="C255" t="s">
        <v>716</v>
      </c>
      <c r="D255">
        <v>30</v>
      </c>
      <c r="E255">
        <v>24238.3</v>
      </c>
      <c r="F255" t="s">
        <v>163</v>
      </c>
      <c r="G255" t="s">
        <v>172</v>
      </c>
    </row>
    <row r="256" spans="1:7" ht="13.5">
      <c r="A256" s="5">
        <v>42402</v>
      </c>
      <c r="B256" t="s">
        <v>25</v>
      </c>
      <c r="C256" t="s">
        <v>718</v>
      </c>
      <c r="D256">
        <v>20</v>
      </c>
      <c r="E256">
        <v>24258.3</v>
      </c>
      <c r="F256" t="s">
        <v>163</v>
      </c>
      <c r="G256" t="s">
        <v>173</v>
      </c>
    </row>
    <row r="257" spans="1:7" ht="13.5">
      <c r="A257" s="5">
        <v>42402</v>
      </c>
      <c r="B257" t="s">
        <v>25</v>
      </c>
      <c r="C257" t="s">
        <v>719</v>
      </c>
      <c r="D257">
        <v>24</v>
      </c>
      <c r="E257">
        <v>24282.3</v>
      </c>
      <c r="F257" t="s">
        <v>163</v>
      </c>
      <c r="G257" t="s">
        <v>174</v>
      </c>
    </row>
    <row r="258" spans="1:7" ht="13.5">
      <c r="A258" s="5">
        <v>42402</v>
      </c>
      <c r="B258" t="s">
        <v>68</v>
      </c>
      <c r="C258" t="s">
        <v>720</v>
      </c>
      <c r="D258">
        <v>650</v>
      </c>
      <c r="E258">
        <v>24932.3</v>
      </c>
      <c r="F258" t="s">
        <v>163</v>
      </c>
      <c r="G258" t="s">
        <v>175</v>
      </c>
    </row>
    <row r="259" spans="1:7" ht="13.5">
      <c r="A259" s="5">
        <v>42403</v>
      </c>
      <c r="B259" t="s">
        <v>25</v>
      </c>
      <c r="C259" t="s">
        <v>721</v>
      </c>
      <c r="D259">
        <v>24</v>
      </c>
      <c r="E259">
        <v>24956.3</v>
      </c>
      <c r="F259" t="s">
        <v>163</v>
      </c>
      <c r="G259" t="s">
        <v>176</v>
      </c>
    </row>
    <row r="260" spans="1:7" ht="13.5">
      <c r="A260" s="5">
        <v>42403</v>
      </c>
      <c r="B260" t="s">
        <v>25</v>
      </c>
      <c r="C260" t="s">
        <v>722</v>
      </c>
      <c r="D260">
        <v>24</v>
      </c>
      <c r="E260">
        <v>24980.3</v>
      </c>
      <c r="F260" t="s">
        <v>163</v>
      </c>
      <c r="G260" t="s">
        <v>177</v>
      </c>
    </row>
    <row r="261" spans="1:7" ht="13.5">
      <c r="A261" s="5">
        <v>42403</v>
      </c>
      <c r="B261" t="s">
        <v>29</v>
      </c>
      <c r="C261" t="s">
        <v>723</v>
      </c>
      <c r="D261">
        <v>-136.75</v>
      </c>
      <c r="E261">
        <v>24843.55</v>
      </c>
      <c r="F261" t="s">
        <v>163</v>
      </c>
      <c r="G261" t="s">
        <v>178</v>
      </c>
    </row>
    <row r="262" spans="1:7" ht="13.5">
      <c r="A262" s="5">
        <v>42405</v>
      </c>
      <c r="B262" t="s">
        <v>25</v>
      </c>
      <c r="C262" t="s">
        <v>726</v>
      </c>
      <c r="D262">
        <v>24</v>
      </c>
      <c r="E262">
        <v>24867.55</v>
      </c>
      <c r="F262" t="s">
        <v>163</v>
      </c>
      <c r="G262" t="s">
        <v>179</v>
      </c>
    </row>
    <row r="263" spans="1:7" ht="13.5">
      <c r="A263" s="5">
        <v>42405</v>
      </c>
      <c r="B263" t="s">
        <v>25</v>
      </c>
      <c r="C263" t="s">
        <v>728</v>
      </c>
      <c r="D263">
        <v>40</v>
      </c>
      <c r="E263">
        <v>24907.55</v>
      </c>
      <c r="F263" t="s">
        <v>163</v>
      </c>
      <c r="G263" t="s">
        <v>180</v>
      </c>
    </row>
    <row r="264" spans="1:7" ht="13.5">
      <c r="A264" s="5">
        <v>42405</v>
      </c>
      <c r="B264" t="s">
        <v>25</v>
      </c>
      <c r="C264" t="s">
        <v>729</v>
      </c>
      <c r="D264">
        <v>45</v>
      </c>
      <c r="E264">
        <v>24952.55</v>
      </c>
      <c r="F264" t="s">
        <v>163</v>
      </c>
      <c r="G264" t="s">
        <v>181</v>
      </c>
    </row>
    <row r="265" spans="1:7" ht="13.5">
      <c r="A265" s="5">
        <v>42405</v>
      </c>
      <c r="B265" t="s">
        <v>25</v>
      </c>
      <c r="C265" t="s">
        <v>730</v>
      </c>
      <c r="D265">
        <v>60</v>
      </c>
      <c r="E265">
        <v>25012.55</v>
      </c>
      <c r="F265" t="s">
        <v>163</v>
      </c>
      <c r="G265" t="s">
        <v>182</v>
      </c>
    </row>
    <row r="266" spans="1:7" ht="13.5">
      <c r="A266" s="5">
        <v>42408</v>
      </c>
      <c r="B266" t="s">
        <v>25</v>
      </c>
      <c r="C266" t="s">
        <v>731</v>
      </c>
      <c r="D266">
        <v>24</v>
      </c>
      <c r="E266">
        <v>25036.55</v>
      </c>
      <c r="F266" t="s">
        <v>163</v>
      </c>
      <c r="G266" t="s">
        <v>183</v>
      </c>
    </row>
    <row r="267" spans="1:7" ht="13.5">
      <c r="A267" s="5">
        <v>42408</v>
      </c>
      <c r="B267" t="s">
        <v>25</v>
      </c>
      <c r="C267" t="s">
        <v>732</v>
      </c>
      <c r="D267">
        <v>60</v>
      </c>
      <c r="E267">
        <v>25096.55</v>
      </c>
      <c r="F267" t="s">
        <v>163</v>
      </c>
      <c r="G267" t="s">
        <v>184</v>
      </c>
    </row>
    <row r="268" spans="1:7" ht="13.5">
      <c r="A268" s="5">
        <v>42408</v>
      </c>
      <c r="B268" t="s">
        <v>62</v>
      </c>
      <c r="C268" t="s">
        <v>733</v>
      </c>
      <c r="D268">
        <v>160</v>
      </c>
      <c r="E268">
        <v>25256.55</v>
      </c>
      <c r="F268" t="s">
        <v>163</v>
      </c>
      <c r="G268" t="s">
        <v>185</v>
      </c>
    </row>
    <row r="269" spans="1:7" ht="13.5">
      <c r="A269" s="5">
        <v>42408</v>
      </c>
      <c r="B269" t="s">
        <v>62</v>
      </c>
      <c r="C269" t="s">
        <v>735</v>
      </c>
      <c r="D269">
        <v>220</v>
      </c>
      <c r="E269">
        <v>25476.55</v>
      </c>
      <c r="F269" t="s">
        <v>163</v>
      </c>
      <c r="G269" t="s">
        <v>186</v>
      </c>
    </row>
    <row r="270" spans="1:7" ht="13.5">
      <c r="A270" s="5">
        <v>42408</v>
      </c>
      <c r="B270" t="s">
        <v>62</v>
      </c>
      <c r="C270" t="s">
        <v>737</v>
      </c>
      <c r="D270">
        <v>200</v>
      </c>
      <c r="E270">
        <v>25676.55</v>
      </c>
      <c r="F270" t="s">
        <v>163</v>
      </c>
      <c r="G270" t="s">
        <v>187</v>
      </c>
    </row>
    <row r="271" spans="1:7" ht="13.5">
      <c r="A271" s="5">
        <v>42408</v>
      </c>
      <c r="B271" t="s">
        <v>62</v>
      </c>
      <c r="C271" t="s">
        <v>738</v>
      </c>
      <c r="D271">
        <v>330</v>
      </c>
      <c r="E271">
        <v>26006.55</v>
      </c>
      <c r="F271" t="s">
        <v>163</v>
      </c>
      <c r="G271" t="s">
        <v>188</v>
      </c>
    </row>
    <row r="272" spans="1:7" ht="13.5">
      <c r="A272" s="5">
        <v>42408</v>
      </c>
      <c r="B272" t="s">
        <v>68</v>
      </c>
      <c r="C272" t="s">
        <v>119</v>
      </c>
      <c r="D272">
        <v>10</v>
      </c>
      <c r="E272">
        <v>26016.55</v>
      </c>
      <c r="F272" t="s">
        <v>163</v>
      </c>
      <c r="G272" t="s">
        <v>189</v>
      </c>
    </row>
    <row r="273" spans="1:7" ht="13.5">
      <c r="A273" s="5">
        <v>42410</v>
      </c>
      <c r="B273" t="s">
        <v>25</v>
      </c>
      <c r="C273" t="s">
        <v>740</v>
      </c>
      <c r="D273">
        <v>100</v>
      </c>
      <c r="E273">
        <v>26116.55</v>
      </c>
      <c r="F273" t="s">
        <v>163</v>
      </c>
      <c r="G273" t="s">
        <v>190</v>
      </c>
    </row>
    <row r="274" spans="1:7" ht="13.5">
      <c r="A274" s="5">
        <v>42410</v>
      </c>
      <c r="B274" t="s">
        <v>25</v>
      </c>
      <c r="C274" t="s">
        <v>742</v>
      </c>
      <c r="D274">
        <v>12</v>
      </c>
      <c r="E274">
        <v>26128.55</v>
      </c>
      <c r="F274" t="s">
        <v>163</v>
      </c>
      <c r="G274" t="s">
        <v>191</v>
      </c>
    </row>
    <row r="275" spans="1:7" ht="13.5">
      <c r="A275" s="5">
        <v>42410</v>
      </c>
      <c r="B275" t="s">
        <v>25</v>
      </c>
      <c r="C275" t="s">
        <v>743</v>
      </c>
      <c r="D275">
        <v>12</v>
      </c>
      <c r="E275">
        <v>26140.55</v>
      </c>
      <c r="F275" t="s">
        <v>163</v>
      </c>
      <c r="G275" t="s">
        <v>192</v>
      </c>
    </row>
    <row r="276" spans="1:7" ht="13.5">
      <c r="A276" s="5">
        <v>42410</v>
      </c>
      <c r="B276" t="s">
        <v>25</v>
      </c>
      <c r="C276" t="s">
        <v>744</v>
      </c>
      <c r="D276">
        <v>120</v>
      </c>
      <c r="E276">
        <v>26260.55</v>
      </c>
      <c r="F276" t="s">
        <v>163</v>
      </c>
      <c r="G276" t="s">
        <v>193</v>
      </c>
    </row>
    <row r="277" spans="1:7" ht="13.5">
      <c r="A277" s="5">
        <v>42410</v>
      </c>
      <c r="B277" t="s">
        <v>29</v>
      </c>
      <c r="C277" t="s">
        <v>746</v>
      </c>
      <c r="D277">
        <v>-420</v>
      </c>
      <c r="E277">
        <v>25840.55</v>
      </c>
      <c r="F277" t="s">
        <v>163</v>
      </c>
      <c r="G277" t="s">
        <v>194</v>
      </c>
    </row>
    <row r="278" spans="1:7" ht="13.5">
      <c r="A278" s="5">
        <v>42410</v>
      </c>
      <c r="B278" t="s">
        <v>29</v>
      </c>
      <c r="C278" t="s">
        <v>747</v>
      </c>
      <c r="D278">
        <v>-144</v>
      </c>
      <c r="E278">
        <v>25696.55</v>
      </c>
      <c r="F278" t="s">
        <v>163</v>
      </c>
      <c r="G278" t="s">
        <v>195</v>
      </c>
    </row>
    <row r="279" spans="1:7" ht="13.5">
      <c r="A279" s="5">
        <v>42410</v>
      </c>
      <c r="B279" t="s">
        <v>29</v>
      </c>
      <c r="C279" t="s">
        <v>748</v>
      </c>
      <c r="D279">
        <v>-357</v>
      </c>
      <c r="E279">
        <v>25339.55</v>
      </c>
      <c r="F279" t="s">
        <v>163</v>
      </c>
      <c r="G279" t="s">
        <v>196</v>
      </c>
    </row>
    <row r="280" spans="1:7" ht="13.5">
      <c r="A280" s="5">
        <v>42411</v>
      </c>
      <c r="B280" t="s">
        <v>25</v>
      </c>
      <c r="C280" t="s">
        <v>749</v>
      </c>
      <c r="D280">
        <v>10</v>
      </c>
      <c r="E280">
        <v>25349.55</v>
      </c>
      <c r="F280" t="s">
        <v>163</v>
      </c>
      <c r="G280" t="s">
        <v>197</v>
      </c>
    </row>
    <row r="281" spans="1:7" ht="13.5">
      <c r="A281" s="5">
        <v>42411</v>
      </c>
      <c r="B281" t="s">
        <v>70</v>
      </c>
      <c r="C281" t="s">
        <v>751</v>
      </c>
      <c r="D281">
        <v>-1298.48</v>
      </c>
      <c r="E281">
        <v>24051.07</v>
      </c>
      <c r="F281" t="s">
        <v>163</v>
      </c>
      <c r="G281" t="s">
        <v>200</v>
      </c>
    </row>
    <row r="282" spans="1:7" ht="13.5">
      <c r="A282" s="5">
        <v>42412</v>
      </c>
      <c r="B282" t="s">
        <v>25</v>
      </c>
      <c r="C282" t="s">
        <v>752</v>
      </c>
      <c r="D282">
        <v>200</v>
      </c>
      <c r="E282">
        <v>24251.07</v>
      </c>
      <c r="F282" t="s">
        <v>163</v>
      </c>
      <c r="G282" t="s">
        <v>201</v>
      </c>
    </row>
    <row r="283" spans="1:7" ht="13.5">
      <c r="A283" s="5">
        <v>42412</v>
      </c>
      <c r="B283" t="s">
        <v>68</v>
      </c>
      <c r="C283" t="s">
        <v>114</v>
      </c>
      <c r="D283">
        <v>20</v>
      </c>
      <c r="E283">
        <v>24271.07</v>
      </c>
      <c r="F283" t="s">
        <v>163</v>
      </c>
      <c r="G283" t="s">
        <v>202</v>
      </c>
    </row>
    <row r="284" spans="1:7" ht="13.5">
      <c r="A284" s="5">
        <v>42412</v>
      </c>
      <c r="B284" t="s">
        <v>29</v>
      </c>
      <c r="C284" t="s">
        <v>754</v>
      </c>
      <c r="D284">
        <v>-28.4</v>
      </c>
      <c r="E284">
        <v>24242.67</v>
      </c>
      <c r="F284" t="s">
        <v>163</v>
      </c>
      <c r="G284" t="s">
        <v>203</v>
      </c>
    </row>
    <row r="285" spans="1:7" ht="13.5">
      <c r="A285" s="5">
        <v>42412</v>
      </c>
      <c r="B285" t="s">
        <v>29</v>
      </c>
      <c r="C285" t="s">
        <v>755</v>
      </c>
      <c r="D285">
        <v>-10</v>
      </c>
      <c r="E285">
        <v>24232.67</v>
      </c>
      <c r="F285" t="s">
        <v>163</v>
      </c>
      <c r="G285" t="s">
        <v>204</v>
      </c>
    </row>
    <row r="286" spans="1:7" ht="13.5">
      <c r="A286" s="5">
        <v>42412</v>
      </c>
      <c r="B286" t="s">
        <v>29</v>
      </c>
      <c r="C286" t="s">
        <v>756</v>
      </c>
      <c r="D286">
        <v>-11</v>
      </c>
      <c r="E286">
        <v>24221.67</v>
      </c>
      <c r="F286" t="s">
        <v>163</v>
      </c>
      <c r="G286" t="s">
        <v>205</v>
      </c>
    </row>
    <row r="287" spans="1:7" ht="13.5">
      <c r="A287" s="5">
        <v>42412</v>
      </c>
      <c r="B287" t="s">
        <v>29</v>
      </c>
      <c r="C287" t="s">
        <v>757</v>
      </c>
      <c r="D287">
        <v>-39</v>
      </c>
      <c r="E287">
        <v>24182.67</v>
      </c>
      <c r="F287" t="s">
        <v>163</v>
      </c>
      <c r="G287" t="s">
        <v>206</v>
      </c>
    </row>
    <row r="288" spans="1:7" ht="13.5">
      <c r="A288" s="5">
        <v>42412</v>
      </c>
      <c r="B288" t="s">
        <v>29</v>
      </c>
      <c r="C288" t="s">
        <v>758</v>
      </c>
      <c r="D288">
        <v>-7.98</v>
      </c>
      <c r="E288">
        <v>24174.69</v>
      </c>
      <c r="F288" t="s">
        <v>163</v>
      </c>
      <c r="G288" t="s">
        <v>207</v>
      </c>
    </row>
    <row r="289" spans="1:7" ht="13.5">
      <c r="A289" s="5">
        <v>42412</v>
      </c>
      <c r="B289" t="s">
        <v>29</v>
      </c>
      <c r="C289" t="s">
        <v>759</v>
      </c>
      <c r="D289">
        <v>-13</v>
      </c>
      <c r="E289">
        <v>24161.69</v>
      </c>
      <c r="F289" t="s">
        <v>163</v>
      </c>
      <c r="G289" t="s">
        <v>208</v>
      </c>
    </row>
    <row r="290" spans="1:7" ht="13.5">
      <c r="A290" s="5">
        <v>42412</v>
      </c>
      <c r="B290" t="s">
        <v>29</v>
      </c>
      <c r="C290" t="s">
        <v>760</v>
      </c>
      <c r="D290">
        <v>-15</v>
      </c>
      <c r="E290">
        <v>24146.69</v>
      </c>
      <c r="F290" t="s">
        <v>163</v>
      </c>
      <c r="G290" t="s">
        <v>209</v>
      </c>
    </row>
    <row r="291" spans="1:7" ht="13.5">
      <c r="A291" s="5">
        <v>42415</v>
      </c>
      <c r="B291" t="s">
        <v>25</v>
      </c>
      <c r="C291" t="s">
        <v>761</v>
      </c>
      <c r="D291">
        <v>100</v>
      </c>
      <c r="E291">
        <v>24246.69</v>
      </c>
      <c r="F291" t="s">
        <v>163</v>
      </c>
      <c r="G291" t="s">
        <v>210</v>
      </c>
    </row>
    <row r="292" spans="1:7" ht="13.5">
      <c r="A292" s="5">
        <v>42415</v>
      </c>
      <c r="B292" t="s">
        <v>25</v>
      </c>
      <c r="C292" t="s">
        <v>762</v>
      </c>
      <c r="D292">
        <v>20</v>
      </c>
      <c r="E292">
        <v>24266.69</v>
      </c>
      <c r="F292" t="s">
        <v>163</v>
      </c>
      <c r="G292" t="s">
        <v>211</v>
      </c>
    </row>
    <row r="293" spans="1:7" ht="13.5">
      <c r="A293" s="5">
        <v>42415</v>
      </c>
      <c r="B293" t="s">
        <v>25</v>
      </c>
      <c r="C293" t="s">
        <v>763</v>
      </c>
      <c r="D293">
        <v>20</v>
      </c>
      <c r="E293">
        <v>24286.69</v>
      </c>
      <c r="F293" t="s">
        <v>163</v>
      </c>
      <c r="G293" t="s">
        <v>212</v>
      </c>
    </row>
    <row r="294" spans="1:7" ht="13.5">
      <c r="A294" s="5">
        <v>42415</v>
      </c>
      <c r="B294" t="s">
        <v>25</v>
      </c>
      <c r="C294" t="s">
        <v>764</v>
      </c>
      <c r="D294">
        <v>12</v>
      </c>
      <c r="E294">
        <v>24298.69</v>
      </c>
      <c r="F294" t="s">
        <v>163</v>
      </c>
      <c r="G294" t="s">
        <v>213</v>
      </c>
    </row>
    <row r="295" spans="1:7" ht="13.5">
      <c r="A295" s="5">
        <v>42415</v>
      </c>
      <c r="B295" t="s">
        <v>25</v>
      </c>
      <c r="C295" t="s">
        <v>765</v>
      </c>
      <c r="D295">
        <v>20</v>
      </c>
      <c r="E295">
        <v>24318.69</v>
      </c>
      <c r="F295" t="s">
        <v>163</v>
      </c>
      <c r="G295" t="s">
        <v>214</v>
      </c>
    </row>
    <row r="296" spans="1:7" ht="13.5">
      <c r="A296" s="5">
        <v>42415</v>
      </c>
      <c r="B296" t="s">
        <v>25</v>
      </c>
      <c r="C296" t="s">
        <v>766</v>
      </c>
      <c r="D296">
        <v>12</v>
      </c>
      <c r="E296">
        <v>24330.69</v>
      </c>
      <c r="F296" t="s">
        <v>163</v>
      </c>
      <c r="G296" t="s">
        <v>215</v>
      </c>
    </row>
    <row r="297" spans="1:7" ht="13.5">
      <c r="A297" s="5">
        <v>42415</v>
      </c>
      <c r="B297" t="s">
        <v>68</v>
      </c>
      <c r="C297" t="s">
        <v>198</v>
      </c>
      <c r="D297">
        <v>50</v>
      </c>
      <c r="E297">
        <v>24380.69</v>
      </c>
      <c r="F297" t="s">
        <v>163</v>
      </c>
      <c r="G297" t="s">
        <v>216</v>
      </c>
    </row>
    <row r="298" spans="1:7" ht="13.5">
      <c r="A298" s="5">
        <v>42416</v>
      </c>
      <c r="B298" t="s">
        <v>25</v>
      </c>
      <c r="C298" t="s">
        <v>767</v>
      </c>
      <c r="D298">
        <v>20</v>
      </c>
      <c r="E298">
        <v>24400.69</v>
      </c>
      <c r="F298" t="s">
        <v>163</v>
      </c>
      <c r="G298" t="s">
        <v>217</v>
      </c>
    </row>
    <row r="299" spans="1:7" ht="13.5">
      <c r="A299" s="5">
        <v>42416</v>
      </c>
      <c r="B299" t="s">
        <v>25</v>
      </c>
      <c r="C299" t="s">
        <v>768</v>
      </c>
      <c r="D299">
        <v>20</v>
      </c>
      <c r="E299">
        <v>24420.69</v>
      </c>
      <c r="F299" t="s">
        <v>163</v>
      </c>
      <c r="G299" t="s">
        <v>218</v>
      </c>
    </row>
    <row r="300" spans="1:7" ht="13.5">
      <c r="A300" s="5">
        <v>42416</v>
      </c>
      <c r="B300" t="s">
        <v>28</v>
      </c>
      <c r="C300" t="s">
        <v>65</v>
      </c>
      <c r="D300">
        <v>-102.92</v>
      </c>
      <c r="E300">
        <v>24317.77</v>
      </c>
      <c r="F300" t="s">
        <v>163</v>
      </c>
      <c r="G300" t="s">
        <v>219</v>
      </c>
    </row>
    <row r="301" spans="1:7" ht="13.5">
      <c r="A301" s="5">
        <v>42417</v>
      </c>
      <c r="B301" t="s">
        <v>25</v>
      </c>
      <c r="C301" t="s">
        <v>769</v>
      </c>
      <c r="D301">
        <v>40</v>
      </c>
      <c r="E301">
        <v>24357.77</v>
      </c>
      <c r="F301" t="s">
        <v>163</v>
      </c>
      <c r="G301" t="s">
        <v>220</v>
      </c>
    </row>
    <row r="302" spans="1:7" ht="13.5">
      <c r="A302" s="5">
        <v>42417</v>
      </c>
      <c r="B302" t="s">
        <v>28</v>
      </c>
      <c r="C302" t="s">
        <v>771</v>
      </c>
      <c r="D302">
        <v>-38.24</v>
      </c>
      <c r="E302">
        <v>24319.53</v>
      </c>
      <c r="F302" t="s">
        <v>163</v>
      </c>
      <c r="G302" t="s">
        <v>221</v>
      </c>
    </row>
    <row r="303" spans="1:7" ht="13.5">
      <c r="A303" s="5">
        <v>42418</v>
      </c>
      <c r="B303" t="s">
        <v>25</v>
      </c>
      <c r="C303" t="s">
        <v>772</v>
      </c>
      <c r="D303">
        <v>24</v>
      </c>
      <c r="E303">
        <v>24343.53</v>
      </c>
      <c r="F303" t="s">
        <v>163</v>
      </c>
      <c r="G303" t="s">
        <v>222</v>
      </c>
    </row>
    <row r="304" spans="1:7" ht="13.5">
      <c r="A304" s="5">
        <v>42418</v>
      </c>
      <c r="B304" t="s">
        <v>29</v>
      </c>
      <c r="C304" t="s">
        <v>773</v>
      </c>
      <c r="D304">
        <v>-200</v>
      </c>
      <c r="E304">
        <v>24143.53</v>
      </c>
      <c r="F304" t="s">
        <v>163</v>
      </c>
      <c r="G304" t="s">
        <v>223</v>
      </c>
    </row>
    <row r="305" spans="1:7" ht="13.5">
      <c r="A305" s="5">
        <v>42422</v>
      </c>
      <c r="B305" t="s">
        <v>68</v>
      </c>
      <c r="C305" t="s">
        <v>119</v>
      </c>
      <c r="D305">
        <v>10</v>
      </c>
      <c r="E305">
        <v>24153.53</v>
      </c>
      <c r="F305" t="s">
        <v>163</v>
      </c>
      <c r="G305" t="s">
        <v>224</v>
      </c>
    </row>
    <row r="306" spans="1:7" ht="13.5">
      <c r="A306" s="5">
        <v>42423</v>
      </c>
      <c r="B306" t="s">
        <v>25</v>
      </c>
      <c r="C306" t="s">
        <v>774</v>
      </c>
      <c r="D306">
        <v>40</v>
      </c>
      <c r="E306">
        <v>24193.53</v>
      </c>
      <c r="F306" t="s">
        <v>163</v>
      </c>
      <c r="G306" t="s">
        <v>225</v>
      </c>
    </row>
    <row r="307" spans="1:7" ht="13.5">
      <c r="A307" s="5">
        <v>42423</v>
      </c>
      <c r="B307" t="s">
        <v>25</v>
      </c>
      <c r="C307" t="s">
        <v>775</v>
      </c>
      <c r="D307">
        <v>50</v>
      </c>
      <c r="E307">
        <v>24243.53</v>
      </c>
      <c r="F307" t="s">
        <v>163</v>
      </c>
      <c r="G307" t="s">
        <v>226</v>
      </c>
    </row>
    <row r="308" spans="1:7" ht="13.5">
      <c r="A308" s="5">
        <v>42423</v>
      </c>
      <c r="B308" t="s">
        <v>62</v>
      </c>
      <c r="C308" t="s">
        <v>776</v>
      </c>
      <c r="D308">
        <v>101</v>
      </c>
      <c r="E308">
        <v>24344.53</v>
      </c>
      <c r="F308" t="s">
        <v>163</v>
      </c>
      <c r="G308" t="s">
        <v>227</v>
      </c>
    </row>
    <row r="309" spans="1:7" ht="13.5">
      <c r="A309" s="5">
        <v>42423</v>
      </c>
      <c r="B309" t="s">
        <v>62</v>
      </c>
      <c r="C309" t="s">
        <v>777</v>
      </c>
      <c r="D309">
        <v>20</v>
      </c>
      <c r="E309">
        <v>24364.53</v>
      </c>
      <c r="F309" t="s">
        <v>163</v>
      </c>
      <c r="G309" t="s">
        <v>228</v>
      </c>
    </row>
    <row r="310" spans="1:7" ht="13.5">
      <c r="A310" s="5">
        <v>42423</v>
      </c>
      <c r="B310" t="s">
        <v>29</v>
      </c>
      <c r="C310" t="s">
        <v>778</v>
      </c>
      <c r="D310">
        <v>-20</v>
      </c>
      <c r="E310">
        <v>24344.53</v>
      </c>
      <c r="F310" t="s">
        <v>163</v>
      </c>
      <c r="G310" t="s">
        <v>229</v>
      </c>
    </row>
    <row r="311" spans="1:7" ht="13.5">
      <c r="A311" s="5">
        <v>42424</v>
      </c>
      <c r="B311" t="s">
        <v>25</v>
      </c>
      <c r="C311" t="s">
        <v>779</v>
      </c>
      <c r="D311">
        <v>24</v>
      </c>
      <c r="E311">
        <v>24368.53</v>
      </c>
      <c r="F311" t="s">
        <v>163</v>
      </c>
      <c r="G311" t="s">
        <v>230</v>
      </c>
    </row>
    <row r="312" spans="1:7" ht="13.5">
      <c r="A312" s="5">
        <v>42424</v>
      </c>
      <c r="B312" t="s">
        <v>29</v>
      </c>
      <c r="C312" t="s">
        <v>780</v>
      </c>
      <c r="D312">
        <v>-834.95</v>
      </c>
      <c r="E312">
        <v>23533.58</v>
      </c>
      <c r="F312" t="s">
        <v>163</v>
      </c>
      <c r="G312" t="s">
        <v>231</v>
      </c>
    </row>
    <row r="313" spans="1:7" ht="13.5">
      <c r="A313" s="5">
        <v>42426</v>
      </c>
      <c r="B313" t="s">
        <v>25</v>
      </c>
      <c r="C313" t="s">
        <v>875</v>
      </c>
      <c r="D313">
        <v>200</v>
      </c>
      <c r="E313">
        <v>23733.58</v>
      </c>
      <c r="F313" t="s">
        <v>163</v>
      </c>
      <c r="G313" t="s">
        <v>883</v>
      </c>
    </row>
    <row r="314" spans="1:7" ht="13.5">
      <c r="A314" s="5">
        <v>42429</v>
      </c>
      <c r="B314" t="s">
        <v>25</v>
      </c>
      <c r="C314" t="s">
        <v>877</v>
      </c>
      <c r="D314">
        <v>18</v>
      </c>
      <c r="E314">
        <v>23751.58</v>
      </c>
      <c r="F314" t="s">
        <v>163</v>
      </c>
      <c r="G314" t="s">
        <v>884</v>
      </c>
    </row>
    <row r="315" spans="1:7" ht="13.5">
      <c r="A315" s="5">
        <v>42429</v>
      </c>
      <c r="B315" t="s">
        <v>25</v>
      </c>
      <c r="C315" t="s">
        <v>878</v>
      </c>
      <c r="D315">
        <v>12</v>
      </c>
      <c r="E315">
        <v>23763.58</v>
      </c>
      <c r="F315" t="s">
        <v>163</v>
      </c>
      <c r="G315" t="s">
        <v>885</v>
      </c>
    </row>
    <row r="316" spans="1:7" ht="13.5">
      <c r="A316" s="5">
        <v>42429</v>
      </c>
      <c r="B316" t="s">
        <v>25</v>
      </c>
      <c r="C316" t="s">
        <v>879</v>
      </c>
      <c r="D316">
        <v>24</v>
      </c>
      <c r="E316">
        <v>23787.58</v>
      </c>
      <c r="F316" t="s">
        <v>163</v>
      </c>
      <c r="G316" t="s">
        <v>886</v>
      </c>
    </row>
    <row r="317" spans="1:7" ht="13.5">
      <c r="A317" s="5">
        <v>42429</v>
      </c>
      <c r="B317" t="s">
        <v>25</v>
      </c>
      <c r="C317" t="s">
        <v>880</v>
      </c>
      <c r="D317">
        <v>24</v>
      </c>
      <c r="E317">
        <v>23811.58</v>
      </c>
      <c r="F317" t="s">
        <v>163</v>
      </c>
      <c r="G317" t="s">
        <v>887</v>
      </c>
    </row>
    <row r="318" spans="1:7" ht="13.5">
      <c r="A318" s="5">
        <v>42429</v>
      </c>
      <c r="B318" t="s">
        <v>25</v>
      </c>
      <c r="C318" t="s">
        <v>881</v>
      </c>
      <c r="D318">
        <v>24</v>
      </c>
      <c r="E318">
        <v>23835.58</v>
      </c>
      <c r="F318" t="s">
        <v>163</v>
      </c>
      <c r="G318" t="s">
        <v>888</v>
      </c>
    </row>
    <row r="319" spans="1:7" ht="13.5">
      <c r="A319" s="5">
        <v>42429</v>
      </c>
      <c r="B319" t="s">
        <v>68</v>
      </c>
      <c r="C319" t="s">
        <v>119</v>
      </c>
      <c r="D319">
        <v>10</v>
      </c>
      <c r="E319">
        <v>23845.58</v>
      </c>
      <c r="F319" t="s">
        <v>163</v>
      </c>
      <c r="G319" t="s">
        <v>889</v>
      </c>
    </row>
    <row r="320" spans="1:7" ht="13.5">
      <c r="A320" s="58">
        <v>42429</v>
      </c>
      <c r="B320" s="59" t="s">
        <v>70</v>
      </c>
      <c r="C320" s="59" t="s">
        <v>882</v>
      </c>
      <c r="D320" s="59">
        <v>-1298.28</v>
      </c>
      <c r="E320" s="59">
        <v>22547.3</v>
      </c>
      <c r="F320" s="59" t="s">
        <v>163</v>
      </c>
      <c r="G320" s="59" t="s">
        <v>890</v>
      </c>
    </row>
    <row r="321" spans="1:7" ht="13.5">
      <c r="A321" s="5">
        <v>42430</v>
      </c>
      <c r="B321" t="s">
        <v>25</v>
      </c>
      <c r="C321" t="s">
        <v>784</v>
      </c>
      <c r="D321">
        <v>20</v>
      </c>
      <c r="E321">
        <v>22567.3</v>
      </c>
      <c r="F321" t="s">
        <v>163</v>
      </c>
      <c r="G321" t="s">
        <v>891</v>
      </c>
    </row>
    <row r="322" spans="1:7" ht="13.5">
      <c r="A322" s="5">
        <v>42430</v>
      </c>
      <c r="B322" t="s">
        <v>25</v>
      </c>
      <c r="C322" t="s">
        <v>785</v>
      </c>
      <c r="D322">
        <v>40</v>
      </c>
      <c r="E322">
        <v>22607.3</v>
      </c>
      <c r="F322" t="s">
        <v>163</v>
      </c>
      <c r="G322" t="s">
        <v>892</v>
      </c>
    </row>
    <row r="323" spans="1:7" ht="13.5">
      <c r="A323" s="5">
        <v>42430</v>
      </c>
      <c r="B323" t="s">
        <v>25</v>
      </c>
      <c r="C323" t="s">
        <v>71</v>
      </c>
      <c r="D323">
        <v>20</v>
      </c>
      <c r="E323">
        <v>22627.3</v>
      </c>
      <c r="F323" t="s">
        <v>163</v>
      </c>
      <c r="G323" t="s">
        <v>893</v>
      </c>
    </row>
    <row r="324" spans="1:7" ht="13.5">
      <c r="A324" s="5">
        <v>42431</v>
      </c>
      <c r="B324" t="s">
        <v>25</v>
      </c>
      <c r="C324" t="s">
        <v>786</v>
      </c>
      <c r="D324">
        <v>24</v>
      </c>
      <c r="E324">
        <v>22651.3</v>
      </c>
      <c r="F324" t="s">
        <v>163</v>
      </c>
      <c r="G324" t="s">
        <v>894</v>
      </c>
    </row>
    <row r="325" spans="1:7" ht="13.5">
      <c r="A325" s="5">
        <v>42431</v>
      </c>
      <c r="B325" t="s">
        <v>29</v>
      </c>
      <c r="C325" t="s">
        <v>787</v>
      </c>
      <c r="D325">
        <v>-168</v>
      </c>
      <c r="E325">
        <v>22483.3</v>
      </c>
      <c r="F325" t="s">
        <v>163</v>
      </c>
      <c r="G325" t="s">
        <v>895</v>
      </c>
    </row>
    <row r="326" spans="1:7" ht="13.5">
      <c r="A326" s="5">
        <v>42431</v>
      </c>
      <c r="B326" t="s">
        <v>29</v>
      </c>
      <c r="C326" t="s">
        <v>788</v>
      </c>
      <c r="D326">
        <v>-48.42</v>
      </c>
      <c r="E326">
        <v>22434.88</v>
      </c>
      <c r="F326" t="s">
        <v>163</v>
      </c>
      <c r="G326" t="s">
        <v>896</v>
      </c>
    </row>
    <row r="327" spans="1:7" ht="13.5">
      <c r="A327" s="5">
        <v>42432</v>
      </c>
      <c r="B327" t="s">
        <v>25</v>
      </c>
      <c r="C327" t="s">
        <v>789</v>
      </c>
      <c r="D327">
        <v>30</v>
      </c>
      <c r="E327">
        <v>22464.88</v>
      </c>
      <c r="F327" t="s">
        <v>163</v>
      </c>
      <c r="G327" t="s">
        <v>897</v>
      </c>
    </row>
    <row r="328" spans="1:7" ht="13.5">
      <c r="A328" s="5">
        <v>42432</v>
      </c>
      <c r="B328" t="s">
        <v>29</v>
      </c>
      <c r="C328" t="s">
        <v>790</v>
      </c>
      <c r="D328">
        <v>-438</v>
      </c>
      <c r="E328">
        <v>22026.88</v>
      </c>
      <c r="F328" t="s">
        <v>163</v>
      </c>
      <c r="G328" t="s">
        <v>898</v>
      </c>
    </row>
    <row r="329" spans="1:7" ht="13.5">
      <c r="A329" s="5">
        <v>42433</v>
      </c>
      <c r="B329" t="s">
        <v>25</v>
      </c>
      <c r="C329" t="s">
        <v>791</v>
      </c>
      <c r="D329">
        <v>24</v>
      </c>
      <c r="E329">
        <v>22050.88</v>
      </c>
      <c r="F329" t="s">
        <v>163</v>
      </c>
      <c r="G329" t="s">
        <v>899</v>
      </c>
    </row>
    <row r="330" spans="1:7" ht="13.5">
      <c r="A330" s="5">
        <v>42433</v>
      </c>
      <c r="B330" t="s">
        <v>25</v>
      </c>
      <c r="C330" t="s">
        <v>793</v>
      </c>
      <c r="D330">
        <v>24</v>
      </c>
      <c r="E330">
        <v>22074.88</v>
      </c>
      <c r="F330" t="s">
        <v>163</v>
      </c>
      <c r="G330" t="s">
        <v>900</v>
      </c>
    </row>
    <row r="331" spans="1:7" ht="13.5">
      <c r="A331" s="5">
        <v>42433</v>
      </c>
      <c r="B331" t="s">
        <v>33</v>
      </c>
      <c r="C331" t="s">
        <v>794</v>
      </c>
      <c r="D331">
        <v>30</v>
      </c>
      <c r="E331">
        <v>22104.88</v>
      </c>
      <c r="F331" t="s">
        <v>163</v>
      </c>
      <c r="G331" t="s">
        <v>901</v>
      </c>
    </row>
    <row r="332" spans="1:7" ht="13.5">
      <c r="A332" s="5">
        <v>42436</v>
      </c>
      <c r="B332" t="s">
        <v>25</v>
      </c>
      <c r="C332" t="s">
        <v>795</v>
      </c>
      <c r="D332">
        <v>24</v>
      </c>
      <c r="E332">
        <v>22128.88</v>
      </c>
      <c r="F332" t="s">
        <v>163</v>
      </c>
      <c r="G332" t="s">
        <v>902</v>
      </c>
    </row>
    <row r="333" spans="1:7" ht="13.5">
      <c r="A333" s="5">
        <v>42436</v>
      </c>
      <c r="B333" t="s">
        <v>25</v>
      </c>
      <c r="C333" t="s">
        <v>796</v>
      </c>
      <c r="D333">
        <v>48</v>
      </c>
      <c r="E333">
        <v>22176.88</v>
      </c>
      <c r="F333" t="s">
        <v>163</v>
      </c>
      <c r="G333" t="s">
        <v>903</v>
      </c>
    </row>
    <row r="334" spans="1:7" ht="13.5">
      <c r="A334" s="5">
        <v>42436</v>
      </c>
      <c r="B334" t="s">
        <v>62</v>
      </c>
      <c r="C334" t="s">
        <v>797</v>
      </c>
      <c r="D334">
        <v>300</v>
      </c>
      <c r="E334">
        <v>22476.88</v>
      </c>
      <c r="F334" t="s">
        <v>163</v>
      </c>
      <c r="G334" t="s">
        <v>904</v>
      </c>
    </row>
    <row r="335" spans="1:7" ht="13.5">
      <c r="A335" s="5">
        <v>42436</v>
      </c>
      <c r="B335" t="s">
        <v>68</v>
      </c>
      <c r="C335" t="s">
        <v>119</v>
      </c>
      <c r="D335">
        <v>10</v>
      </c>
      <c r="E335">
        <v>22486.88</v>
      </c>
      <c r="F335" t="s">
        <v>163</v>
      </c>
      <c r="G335" t="s">
        <v>905</v>
      </c>
    </row>
    <row r="336" spans="1:7" ht="13.5">
      <c r="A336" s="5">
        <v>42437</v>
      </c>
      <c r="B336" t="s">
        <v>25</v>
      </c>
      <c r="C336" t="s">
        <v>798</v>
      </c>
      <c r="D336">
        <v>18</v>
      </c>
      <c r="E336">
        <v>22504.88</v>
      </c>
      <c r="F336" t="s">
        <v>163</v>
      </c>
      <c r="G336" t="s">
        <v>906</v>
      </c>
    </row>
    <row r="337" spans="1:7" ht="13.5">
      <c r="A337" s="5">
        <v>42437</v>
      </c>
      <c r="B337" t="s">
        <v>29</v>
      </c>
      <c r="C337" t="s">
        <v>799</v>
      </c>
      <c r="D337">
        <v>-60</v>
      </c>
      <c r="E337">
        <v>22444.88</v>
      </c>
      <c r="F337" t="s">
        <v>163</v>
      </c>
      <c r="G337" t="s">
        <v>907</v>
      </c>
    </row>
    <row r="338" spans="1:7" ht="13.5">
      <c r="A338" s="5">
        <v>42438</v>
      </c>
      <c r="B338" t="s">
        <v>25</v>
      </c>
      <c r="C338" t="s">
        <v>800</v>
      </c>
      <c r="D338">
        <v>10</v>
      </c>
      <c r="E338">
        <v>22454.88</v>
      </c>
      <c r="F338" t="s">
        <v>163</v>
      </c>
      <c r="G338" t="s">
        <v>908</v>
      </c>
    </row>
    <row r="339" spans="1:7" ht="13.5">
      <c r="A339" s="5">
        <v>42438</v>
      </c>
      <c r="B339" t="s">
        <v>29</v>
      </c>
      <c r="C339" t="s">
        <v>801</v>
      </c>
      <c r="D339">
        <v>-14.69</v>
      </c>
      <c r="E339">
        <v>22440.19</v>
      </c>
      <c r="F339" t="s">
        <v>163</v>
      </c>
      <c r="G339" t="s">
        <v>909</v>
      </c>
    </row>
    <row r="340" spans="1:7" ht="13.5">
      <c r="A340" s="5">
        <v>42440</v>
      </c>
      <c r="B340" t="s">
        <v>25</v>
      </c>
      <c r="C340" t="s">
        <v>802</v>
      </c>
      <c r="D340">
        <v>24</v>
      </c>
      <c r="E340">
        <v>22464.19</v>
      </c>
      <c r="F340" t="s">
        <v>163</v>
      </c>
      <c r="G340" t="s">
        <v>910</v>
      </c>
    </row>
    <row r="341" spans="1:7" ht="13.5">
      <c r="A341" s="5">
        <v>42440</v>
      </c>
      <c r="B341" t="s">
        <v>25</v>
      </c>
      <c r="C341" t="s">
        <v>803</v>
      </c>
      <c r="D341">
        <v>200</v>
      </c>
      <c r="E341">
        <v>22664.19</v>
      </c>
      <c r="F341" t="s">
        <v>163</v>
      </c>
      <c r="G341" t="s">
        <v>911</v>
      </c>
    </row>
    <row r="342" spans="1:7" ht="13.5">
      <c r="A342" s="5">
        <v>42443</v>
      </c>
      <c r="B342" t="s">
        <v>25</v>
      </c>
      <c r="C342" t="s">
        <v>805</v>
      </c>
      <c r="D342">
        <v>10</v>
      </c>
      <c r="E342">
        <v>22674.19</v>
      </c>
      <c r="F342" t="s">
        <v>163</v>
      </c>
      <c r="G342" t="s">
        <v>912</v>
      </c>
    </row>
    <row r="343" spans="1:7" ht="13.5">
      <c r="A343" s="5">
        <v>42443</v>
      </c>
      <c r="B343" t="s">
        <v>25</v>
      </c>
      <c r="C343" t="s">
        <v>806</v>
      </c>
      <c r="D343">
        <v>24</v>
      </c>
      <c r="E343">
        <v>22698.19</v>
      </c>
      <c r="F343" t="s">
        <v>163</v>
      </c>
      <c r="G343" t="s">
        <v>913</v>
      </c>
    </row>
    <row r="344" spans="1:7" ht="13.5">
      <c r="A344" s="5">
        <v>42443</v>
      </c>
      <c r="B344" t="s">
        <v>25</v>
      </c>
      <c r="C344" t="s">
        <v>807</v>
      </c>
      <c r="D344">
        <v>24</v>
      </c>
      <c r="E344">
        <v>22722.19</v>
      </c>
      <c r="F344" t="s">
        <v>163</v>
      </c>
      <c r="G344" t="s">
        <v>914</v>
      </c>
    </row>
    <row r="345" spans="1:7" ht="13.5">
      <c r="A345" s="5">
        <v>42443</v>
      </c>
      <c r="B345" t="s">
        <v>25</v>
      </c>
      <c r="C345" t="s">
        <v>809</v>
      </c>
      <c r="D345">
        <v>24</v>
      </c>
      <c r="E345">
        <v>22746.19</v>
      </c>
      <c r="F345" t="s">
        <v>163</v>
      </c>
      <c r="G345" t="s">
        <v>915</v>
      </c>
    </row>
    <row r="346" spans="1:7" ht="13.5">
      <c r="A346" s="5">
        <v>42443</v>
      </c>
      <c r="B346" t="s">
        <v>25</v>
      </c>
      <c r="C346" t="s">
        <v>811</v>
      </c>
      <c r="D346">
        <v>10</v>
      </c>
      <c r="E346">
        <v>22756.19</v>
      </c>
      <c r="F346" t="s">
        <v>163</v>
      </c>
      <c r="G346" t="s">
        <v>916</v>
      </c>
    </row>
    <row r="347" spans="1:7" ht="13.5">
      <c r="A347" s="5">
        <v>42443</v>
      </c>
      <c r="B347" t="s">
        <v>62</v>
      </c>
      <c r="C347" t="s">
        <v>812</v>
      </c>
      <c r="D347">
        <v>440</v>
      </c>
      <c r="E347">
        <v>23196.19</v>
      </c>
      <c r="F347" t="s">
        <v>163</v>
      </c>
      <c r="G347" t="s">
        <v>917</v>
      </c>
    </row>
    <row r="348" spans="1:7" ht="13.5">
      <c r="A348" s="5">
        <v>42443</v>
      </c>
      <c r="B348" t="s">
        <v>68</v>
      </c>
      <c r="C348" t="s">
        <v>114</v>
      </c>
      <c r="D348">
        <v>30</v>
      </c>
      <c r="E348">
        <v>23226.19</v>
      </c>
      <c r="F348" t="s">
        <v>163</v>
      </c>
      <c r="G348" t="s">
        <v>918</v>
      </c>
    </row>
    <row r="349" spans="1:7" ht="13.5">
      <c r="A349" s="5">
        <v>42443</v>
      </c>
      <c r="B349" t="s">
        <v>68</v>
      </c>
      <c r="C349" t="s">
        <v>119</v>
      </c>
      <c r="D349">
        <v>10</v>
      </c>
      <c r="E349">
        <v>23236.19</v>
      </c>
      <c r="F349" t="s">
        <v>163</v>
      </c>
      <c r="G349" t="s">
        <v>919</v>
      </c>
    </row>
    <row r="350" spans="1:7" ht="15">
      <c r="A350" s="3">
        <v>42444</v>
      </c>
      <c r="B350" s="4" t="s">
        <v>25</v>
      </c>
      <c r="C350" s="4" t="s">
        <v>813</v>
      </c>
      <c r="D350" s="4">
        <v>60</v>
      </c>
      <c r="E350" s="4">
        <v>23296.19</v>
      </c>
      <c r="F350" t="s">
        <v>163</v>
      </c>
      <c r="G350" t="s">
        <v>920</v>
      </c>
    </row>
    <row r="351" spans="1:7" ht="15">
      <c r="A351" s="3">
        <v>42444</v>
      </c>
      <c r="B351" s="4" t="s">
        <v>25</v>
      </c>
      <c r="C351" s="4" t="s">
        <v>814</v>
      </c>
      <c r="D351" s="4">
        <v>50</v>
      </c>
      <c r="E351" s="4">
        <v>23346.19</v>
      </c>
      <c r="F351" t="s">
        <v>163</v>
      </c>
      <c r="G351" t="s">
        <v>921</v>
      </c>
    </row>
    <row r="352" spans="1:7" ht="15">
      <c r="A352" s="3">
        <v>42444</v>
      </c>
      <c r="B352" s="4" t="s">
        <v>25</v>
      </c>
      <c r="C352" s="4" t="s">
        <v>815</v>
      </c>
      <c r="D352" s="4">
        <v>20</v>
      </c>
      <c r="E352" s="4">
        <v>23366.19</v>
      </c>
      <c r="F352" t="s">
        <v>163</v>
      </c>
      <c r="G352" t="s">
        <v>922</v>
      </c>
    </row>
    <row r="353" spans="1:7" ht="15">
      <c r="A353" s="3">
        <v>42444</v>
      </c>
      <c r="B353" s="4" t="s">
        <v>25</v>
      </c>
      <c r="C353" s="4" t="s">
        <v>816</v>
      </c>
      <c r="D353" s="4">
        <v>20</v>
      </c>
      <c r="E353" s="4">
        <v>23386.19</v>
      </c>
      <c r="F353" t="s">
        <v>163</v>
      </c>
      <c r="G353" t="s">
        <v>923</v>
      </c>
    </row>
    <row r="354" spans="1:7" ht="15">
      <c r="A354" s="3">
        <v>42444</v>
      </c>
      <c r="B354" s="4" t="s">
        <v>25</v>
      </c>
      <c r="C354" s="4" t="s">
        <v>817</v>
      </c>
      <c r="D354" s="4">
        <v>20</v>
      </c>
      <c r="E354" s="4">
        <v>23406.19</v>
      </c>
      <c r="F354" t="s">
        <v>163</v>
      </c>
      <c r="G354" t="s">
        <v>924</v>
      </c>
    </row>
    <row r="355" spans="1:7" ht="15">
      <c r="A355" s="3">
        <v>42445</v>
      </c>
      <c r="B355" s="4" t="s">
        <v>25</v>
      </c>
      <c r="C355" s="4" t="s">
        <v>818</v>
      </c>
      <c r="D355" s="4">
        <v>50</v>
      </c>
      <c r="E355" s="4">
        <v>23456.19</v>
      </c>
      <c r="F355" t="s">
        <v>163</v>
      </c>
      <c r="G355" t="s">
        <v>925</v>
      </c>
    </row>
    <row r="356" spans="1:7" ht="15">
      <c r="A356" s="3">
        <v>42445</v>
      </c>
      <c r="B356" s="4" t="s">
        <v>28</v>
      </c>
      <c r="C356" s="4" t="s">
        <v>65</v>
      </c>
      <c r="D356" s="4">
        <v>-102.92</v>
      </c>
      <c r="E356" s="4">
        <v>23353.27</v>
      </c>
      <c r="F356" t="s">
        <v>163</v>
      </c>
      <c r="G356" t="s">
        <v>926</v>
      </c>
    </row>
    <row r="357" spans="1:7" ht="15">
      <c r="A357" s="3">
        <v>42446</v>
      </c>
      <c r="B357" s="4" t="s">
        <v>29</v>
      </c>
      <c r="C357" s="4" t="s">
        <v>819</v>
      </c>
      <c r="D357" s="4">
        <v>-679</v>
      </c>
      <c r="E357" s="4">
        <v>22674.27</v>
      </c>
      <c r="F357" t="s">
        <v>163</v>
      </c>
      <c r="G357" t="s">
        <v>927</v>
      </c>
    </row>
    <row r="358" spans="1:7" ht="15">
      <c r="A358" s="3">
        <v>42446</v>
      </c>
      <c r="B358" s="4" t="s">
        <v>28</v>
      </c>
      <c r="C358" s="4" t="s">
        <v>820</v>
      </c>
      <c r="D358" s="4">
        <v>-38.24</v>
      </c>
      <c r="E358" s="4">
        <v>22636.03</v>
      </c>
      <c r="F358" t="s">
        <v>163</v>
      </c>
      <c r="G358" t="s">
        <v>928</v>
      </c>
    </row>
    <row r="359" spans="1:7" ht="15">
      <c r="A359" s="3">
        <v>42450</v>
      </c>
      <c r="B359" s="4" t="s">
        <v>25</v>
      </c>
      <c r="C359" s="4" t="s">
        <v>821</v>
      </c>
      <c r="D359" s="4">
        <v>150</v>
      </c>
      <c r="E359" s="4">
        <v>22786.03</v>
      </c>
      <c r="F359" t="s">
        <v>163</v>
      </c>
      <c r="G359" t="s">
        <v>929</v>
      </c>
    </row>
    <row r="360" spans="1:7" ht="15">
      <c r="A360" s="3">
        <v>42450</v>
      </c>
      <c r="B360" s="4" t="s">
        <v>25</v>
      </c>
      <c r="C360" s="4" t="s">
        <v>823</v>
      </c>
      <c r="D360" s="4">
        <v>10</v>
      </c>
      <c r="E360" s="4">
        <v>22796.03</v>
      </c>
      <c r="F360" t="s">
        <v>163</v>
      </c>
      <c r="G360" t="s">
        <v>930</v>
      </c>
    </row>
    <row r="361" spans="1:7" ht="13.5">
      <c r="A361" s="5">
        <v>42453</v>
      </c>
      <c r="B361" t="s">
        <v>25</v>
      </c>
      <c r="C361" t="s">
        <v>834</v>
      </c>
      <c r="D361">
        <v>12</v>
      </c>
      <c r="E361">
        <v>22808.03</v>
      </c>
      <c r="F361" t="s">
        <v>163</v>
      </c>
      <c r="G361" t="s">
        <v>931</v>
      </c>
    </row>
    <row r="362" spans="1:7" ht="13.5">
      <c r="A362" s="5">
        <v>42453</v>
      </c>
      <c r="B362" t="s">
        <v>25</v>
      </c>
      <c r="C362" t="s">
        <v>835</v>
      </c>
      <c r="D362">
        <v>24</v>
      </c>
      <c r="E362">
        <v>22832.03</v>
      </c>
      <c r="F362" t="s">
        <v>163</v>
      </c>
      <c r="G362" t="s">
        <v>932</v>
      </c>
    </row>
    <row r="363" spans="1:7" ht="13.5">
      <c r="A363" s="5">
        <v>42458</v>
      </c>
      <c r="B363" t="s">
        <v>25</v>
      </c>
      <c r="C363" t="s">
        <v>836</v>
      </c>
      <c r="D363">
        <v>78</v>
      </c>
      <c r="E363">
        <v>22910.03</v>
      </c>
      <c r="F363" t="s">
        <v>163</v>
      </c>
      <c r="G363" t="s">
        <v>933</v>
      </c>
    </row>
    <row r="364" spans="1:7" ht="13.5">
      <c r="A364" s="5">
        <v>42458</v>
      </c>
      <c r="B364" t="s">
        <v>25</v>
      </c>
      <c r="C364" t="s">
        <v>838</v>
      </c>
      <c r="D364">
        <v>24</v>
      </c>
      <c r="E364">
        <v>22934.03</v>
      </c>
      <c r="F364" t="s">
        <v>163</v>
      </c>
      <c r="G364" t="s">
        <v>934</v>
      </c>
    </row>
    <row r="365" spans="1:7" ht="13.5">
      <c r="A365" s="5">
        <v>42458</v>
      </c>
      <c r="B365" t="s">
        <v>25</v>
      </c>
      <c r="C365" t="s">
        <v>840</v>
      </c>
      <c r="D365">
        <v>120</v>
      </c>
      <c r="E365">
        <v>23054.03</v>
      </c>
      <c r="F365" t="s">
        <v>163</v>
      </c>
      <c r="G365" t="s">
        <v>935</v>
      </c>
    </row>
    <row r="366" spans="1:7" ht="13.5">
      <c r="A366" s="5">
        <v>42458</v>
      </c>
      <c r="B366" t="s">
        <v>25</v>
      </c>
      <c r="C366" t="s">
        <v>842</v>
      </c>
      <c r="D366">
        <v>18</v>
      </c>
      <c r="E366">
        <v>23072.03</v>
      </c>
      <c r="F366" t="s">
        <v>163</v>
      </c>
      <c r="G366" t="s">
        <v>936</v>
      </c>
    </row>
    <row r="367" spans="1:7" ht="13.5">
      <c r="A367" s="5">
        <v>42458</v>
      </c>
      <c r="B367" t="s">
        <v>25</v>
      </c>
      <c r="C367" t="s">
        <v>844</v>
      </c>
      <c r="D367">
        <v>100</v>
      </c>
      <c r="E367">
        <v>23172.03</v>
      </c>
      <c r="F367" t="s">
        <v>163</v>
      </c>
      <c r="G367" t="s">
        <v>937</v>
      </c>
    </row>
    <row r="368" spans="1:7" ht="13.5">
      <c r="A368" s="5">
        <v>42458</v>
      </c>
      <c r="B368" t="s">
        <v>25</v>
      </c>
      <c r="C368" t="s">
        <v>846</v>
      </c>
      <c r="D368">
        <v>18</v>
      </c>
      <c r="E368">
        <v>23190.03</v>
      </c>
      <c r="F368" t="s">
        <v>163</v>
      </c>
      <c r="G368" t="s">
        <v>938</v>
      </c>
    </row>
    <row r="369" spans="1:7" ht="13.5">
      <c r="A369" s="5">
        <v>42458</v>
      </c>
      <c r="B369" t="s">
        <v>25</v>
      </c>
      <c r="C369" t="s">
        <v>847</v>
      </c>
      <c r="D369">
        <v>18</v>
      </c>
      <c r="E369">
        <v>23208.03</v>
      </c>
      <c r="F369" t="s">
        <v>163</v>
      </c>
      <c r="G369" t="s">
        <v>939</v>
      </c>
    </row>
    <row r="370" spans="1:7" ht="13.5">
      <c r="A370" s="5">
        <v>42458</v>
      </c>
      <c r="B370" t="s">
        <v>25</v>
      </c>
      <c r="C370" t="s">
        <v>848</v>
      </c>
      <c r="D370">
        <v>24</v>
      </c>
      <c r="E370">
        <v>23232.03</v>
      </c>
      <c r="F370" t="s">
        <v>163</v>
      </c>
      <c r="G370" t="s">
        <v>940</v>
      </c>
    </row>
    <row r="371" spans="1:7" ht="13.5">
      <c r="A371" s="5">
        <v>42458</v>
      </c>
      <c r="B371" t="s">
        <v>68</v>
      </c>
      <c r="C371" t="s">
        <v>119</v>
      </c>
      <c r="D371">
        <v>10</v>
      </c>
      <c r="E371">
        <v>23242.03</v>
      </c>
      <c r="F371" t="s">
        <v>163</v>
      </c>
      <c r="G371" t="s">
        <v>941</v>
      </c>
    </row>
    <row r="372" spans="1:7" ht="13.5">
      <c r="A372" s="5">
        <v>42458</v>
      </c>
      <c r="B372" t="s">
        <v>68</v>
      </c>
      <c r="C372" t="s">
        <v>119</v>
      </c>
      <c r="D372">
        <v>10</v>
      </c>
      <c r="E372">
        <v>23252.03</v>
      </c>
      <c r="F372" t="s">
        <v>163</v>
      </c>
      <c r="G372" t="s">
        <v>942</v>
      </c>
    </row>
    <row r="373" spans="1:7" ht="13.5">
      <c r="A373" s="5">
        <v>42459</v>
      </c>
      <c r="B373" t="s">
        <v>25</v>
      </c>
      <c r="C373" t="s">
        <v>850</v>
      </c>
      <c r="D373">
        <v>40</v>
      </c>
      <c r="E373">
        <v>23292.03</v>
      </c>
      <c r="F373" t="s">
        <v>163</v>
      </c>
      <c r="G373" t="s">
        <v>943</v>
      </c>
    </row>
    <row r="374" spans="1:7" ht="13.5">
      <c r="A374" s="5">
        <v>42459</v>
      </c>
      <c r="B374" t="s">
        <v>62</v>
      </c>
      <c r="C374" t="s">
        <v>851</v>
      </c>
      <c r="D374">
        <v>40</v>
      </c>
      <c r="E374">
        <v>23332.03</v>
      </c>
      <c r="F374" t="s">
        <v>163</v>
      </c>
      <c r="G374" t="s">
        <v>944</v>
      </c>
    </row>
    <row r="375" spans="1:7" ht="13.5">
      <c r="A375" s="5">
        <v>42459</v>
      </c>
      <c r="B375" t="s">
        <v>62</v>
      </c>
      <c r="C375" t="s">
        <v>853</v>
      </c>
      <c r="D375">
        <v>40</v>
      </c>
      <c r="E375">
        <v>23372.03</v>
      </c>
      <c r="F375" t="s">
        <v>163</v>
      </c>
      <c r="G375" t="s">
        <v>945</v>
      </c>
    </row>
    <row r="376" spans="1:7" ht="13.5">
      <c r="A376" s="58">
        <v>42459</v>
      </c>
      <c r="B376" s="59" t="s">
        <v>62</v>
      </c>
      <c r="C376" s="59" t="s">
        <v>854</v>
      </c>
      <c r="D376" s="59">
        <v>330</v>
      </c>
      <c r="E376" s="59">
        <v>23702.03</v>
      </c>
      <c r="F376" s="59" t="s">
        <v>163</v>
      </c>
      <c r="G376" s="59" t="s">
        <v>946</v>
      </c>
    </row>
    <row r="377" spans="1:7" ht="13.5">
      <c r="A377" s="5">
        <v>42461</v>
      </c>
      <c r="B377" t="s">
        <v>25</v>
      </c>
      <c r="C377" t="s">
        <v>855</v>
      </c>
      <c r="D377">
        <v>50</v>
      </c>
      <c r="E377">
        <v>23752.03</v>
      </c>
      <c r="F377" t="s">
        <v>163</v>
      </c>
      <c r="G377" t="s">
        <v>943</v>
      </c>
    </row>
    <row r="378" spans="1:7" ht="13.5">
      <c r="A378" s="5">
        <v>42461</v>
      </c>
      <c r="B378" t="s">
        <v>25</v>
      </c>
      <c r="C378" t="s">
        <v>857</v>
      </c>
      <c r="D378">
        <v>40</v>
      </c>
      <c r="E378">
        <v>23792.03</v>
      </c>
      <c r="F378" t="s">
        <v>163</v>
      </c>
      <c r="G378" t="s">
        <v>943</v>
      </c>
    </row>
    <row r="379" spans="1:7" ht="13.5">
      <c r="A379" s="5">
        <v>42461</v>
      </c>
      <c r="B379" t="s">
        <v>25</v>
      </c>
      <c r="C379" t="s">
        <v>858</v>
      </c>
      <c r="D379">
        <v>18</v>
      </c>
      <c r="E379">
        <v>23810.03</v>
      </c>
      <c r="F379" t="s">
        <v>163</v>
      </c>
      <c r="G379" t="s">
        <v>943</v>
      </c>
    </row>
    <row r="380" spans="1:7" ht="13.5">
      <c r="A380" s="5">
        <v>42461</v>
      </c>
      <c r="B380" t="s">
        <v>25</v>
      </c>
      <c r="C380" t="s">
        <v>859</v>
      </c>
      <c r="D380">
        <v>24</v>
      </c>
      <c r="E380">
        <v>23834.03</v>
      </c>
      <c r="F380" t="s">
        <v>163</v>
      </c>
      <c r="G380" t="s">
        <v>943</v>
      </c>
    </row>
    <row r="381" spans="1:7" ht="13.5">
      <c r="A381" s="5">
        <v>42461</v>
      </c>
      <c r="B381" t="s">
        <v>25</v>
      </c>
      <c r="C381" t="s">
        <v>860</v>
      </c>
      <c r="D381">
        <v>125</v>
      </c>
      <c r="E381">
        <v>23959.03</v>
      </c>
      <c r="F381" t="s">
        <v>163</v>
      </c>
      <c r="G381" t="s">
        <v>943</v>
      </c>
    </row>
    <row r="382" spans="1:7" ht="13.5">
      <c r="A382" s="5">
        <v>42461</v>
      </c>
      <c r="B382" t="s">
        <v>25</v>
      </c>
      <c r="C382" t="s">
        <v>862</v>
      </c>
      <c r="D382">
        <v>20</v>
      </c>
      <c r="E382">
        <v>23979.03</v>
      </c>
      <c r="F382" t="s">
        <v>163</v>
      </c>
      <c r="G382" t="s">
        <v>943</v>
      </c>
    </row>
    <row r="383" spans="1:7" ht="13.5">
      <c r="A383" s="5">
        <v>42464</v>
      </c>
      <c r="B383" t="s">
        <v>25</v>
      </c>
      <c r="C383" t="s">
        <v>947</v>
      </c>
      <c r="D383">
        <v>15</v>
      </c>
      <c r="E383">
        <v>23994.03</v>
      </c>
      <c r="F383" t="s">
        <v>163</v>
      </c>
      <c r="G383" t="s">
        <v>943</v>
      </c>
    </row>
    <row r="384" spans="1:7" ht="13.5">
      <c r="A384" s="5">
        <v>42464</v>
      </c>
      <c r="B384" t="s">
        <v>25</v>
      </c>
      <c r="C384" t="s">
        <v>948</v>
      </c>
      <c r="D384">
        <v>18</v>
      </c>
      <c r="E384">
        <v>24012.03</v>
      </c>
      <c r="F384" t="s">
        <v>163</v>
      </c>
      <c r="G384" t="s">
        <v>943</v>
      </c>
    </row>
    <row r="385" spans="1:7" ht="13.5">
      <c r="A385" s="5">
        <v>42464</v>
      </c>
      <c r="B385" t="s">
        <v>25</v>
      </c>
      <c r="C385" t="s">
        <v>950</v>
      </c>
      <c r="D385">
        <v>40</v>
      </c>
      <c r="E385">
        <v>24052.03</v>
      </c>
      <c r="F385" t="s">
        <v>163</v>
      </c>
      <c r="G385" t="s">
        <v>943</v>
      </c>
    </row>
    <row r="386" spans="1:7" ht="13.5">
      <c r="A386" s="5">
        <v>42464</v>
      </c>
      <c r="B386" t="s">
        <v>25</v>
      </c>
      <c r="C386" t="s">
        <v>951</v>
      </c>
      <c r="D386">
        <v>24</v>
      </c>
      <c r="E386">
        <v>24076.03</v>
      </c>
      <c r="F386" t="s">
        <v>163</v>
      </c>
      <c r="G386" t="s">
        <v>943</v>
      </c>
    </row>
    <row r="387" spans="1:7" ht="13.5">
      <c r="A387" s="5">
        <v>42464</v>
      </c>
      <c r="B387" t="s">
        <v>25</v>
      </c>
      <c r="C387" t="s">
        <v>952</v>
      </c>
      <c r="D387">
        <v>9</v>
      </c>
      <c r="E387">
        <v>24085.03</v>
      </c>
      <c r="F387" t="s">
        <v>163</v>
      </c>
      <c r="G387" t="s">
        <v>943</v>
      </c>
    </row>
    <row r="388" spans="1:7" ht="13.5">
      <c r="A388" s="5">
        <v>42464</v>
      </c>
      <c r="B388" t="s">
        <v>25</v>
      </c>
      <c r="C388" t="s">
        <v>953</v>
      </c>
      <c r="D388">
        <v>40</v>
      </c>
      <c r="E388">
        <v>24125.03</v>
      </c>
      <c r="F388" t="s">
        <v>163</v>
      </c>
      <c r="G388" t="s">
        <v>943</v>
      </c>
    </row>
    <row r="389" spans="1:7" ht="13.5">
      <c r="A389" s="5">
        <v>42464</v>
      </c>
      <c r="B389" t="s">
        <v>25</v>
      </c>
      <c r="C389" t="s">
        <v>954</v>
      </c>
      <c r="D389">
        <v>40</v>
      </c>
      <c r="E389">
        <v>24165.03</v>
      </c>
      <c r="F389" t="s">
        <v>163</v>
      </c>
      <c r="G389" t="s">
        <v>943</v>
      </c>
    </row>
    <row r="390" spans="1:7" ht="13.5">
      <c r="A390" s="5">
        <v>42464</v>
      </c>
      <c r="B390" t="s">
        <v>25</v>
      </c>
      <c r="C390" t="s">
        <v>955</v>
      </c>
      <c r="D390">
        <v>18</v>
      </c>
      <c r="E390">
        <v>24183.03</v>
      </c>
      <c r="F390" t="s">
        <v>163</v>
      </c>
      <c r="G390" t="s">
        <v>943</v>
      </c>
    </row>
    <row r="391" spans="1:7" ht="13.5">
      <c r="A391" s="5">
        <v>42464</v>
      </c>
      <c r="B391" t="s">
        <v>25</v>
      </c>
      <c r="C391" t="s">
        <v>956</v>
      </c>
      <c r="D391">
        <v>97</v>
      </c>
      <c r="E391">
        <v>24280.03</v>
      </c>
      <c r="F391" t="s">
        <v>163</v>
      </c>
      <c r="G391" t="s">
        <v>943</v>
      </c>
    </row>
    <row r="392" spans="1:7" ht="13.5">
      <c r="A392" s="5">
        <v>42464</v>
      </c>
      <c r="B392" t="s">
        <v>25</v>
      </c>
      <c r="C392" t="s">
        <v>957</v>
      </c>
      <c r="D392">
        <v>18</v>
      </c>
      <c r="E392">
        <v>24298.03</v>
      </c>
      <c r="F392" t="s">
        <v>163</v>
      </c>
      <c r="G392" t="s">
        <v>943</v>
      </c>
    </row>
    <row r="393" spans="1:7" ht="13.5">
      <c r="A393" s="5">
        <v>42464</v>
      </c>
      <c r="B393" t="s">
        <v>25</v>
      </c>
      <c r="C393" t="s">
        <v>958</v>
      </c>
      <c r="D393">
        <v>45</v>
      </c>
      <c r="E393">
        <v>24343.03</v>
      </c>
      <c r="F393" t="s">
        <v>163</v>
      </c>
      <c r="G393" t="s">
        <v>943</v>
      </c>
    </row>
    <row r="394" spans="1:7" ht="13.5">
      <c r="A394" s="5">
        <v>42464</v>
      </c>
      <c r="B394" t="s">
        <v>25</v>
      </c>
      <c r="C394" t="s">
        <v>959</v>
      </c>
      <c r="D394">
        <v>18</v>
      </c>
      <c r="E394">
        <v>24361.03</v>
      </c>
      <c r="F394" t="s">
        <v>163</v>
      </c>
      <c r="G394" t="s">
        <v>943</v>
      </c>
    </row>
    <row r="395" spans="1:7" ht="13.5">
      <c r="A395" s="5">
        <v>42464</v>
      </c>
      <c r="B395" t="s">
        <v>25</v>
      </c>
      <c r="C395" t="s">
        <v>960</v>
      </c>
      <c r="D395">
        <v>45</v>
      </c>
      <c r="E395">
        <v>24406.03</v>
      </c>
      <c r="F395" t="s">
        <v>163</v>
      </c>
      <c r="G395" t="s">
        <v>943</v>
      </c>
    </row>
    <row r="396" spans="1:7" ht="13.5">
      <c r="A396" s="5">
        <v>42464</v>
      </c>
      <c r="B396" t="s">
        <v>25</v>
      </c>
      <c r="C396" t="s">
        <v>961</v>
      </c>
      <c r="D396">
        <v>18</v>
      </c>
      <c r="E396">
        <v>24424.03</v>
      </c>
      <c r="F396" t="s">
        <v>163</v>
      </c>
      <c r="G396" t="s">
        <v>943</v>
      </c>
    </row>
    <row r="397" spans="1:7" ht="13.5">
      <c r="A397" s="5">
        <v>42464</v>
      </c>
      <c r="B397" t="s">
        <v>25</v>
      </c>
      <c r="C397" t="s">
        <v>962</v>
      </c>
      <c r="D397">
        <v>12</v>
      </c>
      <c r="E397">
        <v>24436.03</v>
      </c>
      <c r="F397" t="s">
        <v>163</v>
      </c>
      <c r="G397" t="s">
        <v>943</v>
      </c>
    </row>
    <row r="398" spans="1:7" ht="13.5">
      <c r="A398" s="5">
        <v>42464</v>
      </c>
      <c r="B398" t="s">
        <v>62</v>
      </c>
      <c r="C398" t="s">
        <v>963</v>
      </c>
      <c r="D398">
        <v>40</v>
      </c>
      <c r="E398">
        <v>24476.03</v>
      </c>
      <c r="F398" t="s">
        <v>163</v>
      </c>
      <c r="G398" t="s">
        <v>943</v>
      </c>
    </row>
    <row r="399" spans="1:7" ht="13.5">
      <c r="A399" s="5">
        <v>42464</v>
      </c>
      <c r="B399" t="s">
        <v>62</v>
      </c>
      <c r="C399" t="s">
        <v>964</v>
      </c>
      <c r="D399">
        <v>614</v>
      </c>
      <c r="E399">
        <v>25090.03</v>
      </c>
      <c r="F399" t="s">
        <v>163</v>
      </c>
      <c r="G399" t="s">
        <v>943</v>
      </c>
    </row>
    <row r="400" spans="1:7" ht="13.5">
      <c r="A400" s="5">
        <v>42464</v>
      </c>
      <c r="B400" t="s">
        <v>28</v>
      </c>
      <c r="C400" t="s">
        <v>133</v>
      </c>
      <c r="D400">
        <v>-260.32</v>
      </c>
      <c r="E400">
        <v>24829.71</v>
      </c>
      <c r="F400" t="s">
        <v>163</v>
      </c>
      <c r="G400" t="s">
        <v>943</v>
      </c>
    </row>
    <row r="401" spans="1:7" ht="13.5">
      <c r="A401" s="5">
        <v>42465</v>
      </c>
      <c r="B401" t="s">
        <v>25</v>
      </c>
      <c r="C401" t="s">
        <v>968</v>
      </c>
      <c r="D401">
        <v>66</v>
      </c>
      <c r="E401">
        <v>24895.71</v>
      </c>
      <c r="F401" t="s">
        <v>163</v>
      </c>
      <c r="G401" t="s">
        <v>943</v>
      </c>
    </row>
    <row r="402" spans="1:7" ht="13.5">
      <c r="A402" s="5">
        <v>42465</v>
      </c>
      <c r="B402" t="s">
        <v>68</v>
      </c>
      <c r="C402" t="s">
        <v>114</v>
      </c>
      <c r="D402">
        <v>20</v>
      </c>
      <c r="E402">
        <v>24915.71</v>
      </c>
      <c r="F402" t="s">
        <v>163</v>
      </c>
      <c r="G402" t="s">
        <v>943</v>
      </c>
    </row>
    <row r="403" spans="1:7" ht="13.5">
      <c r="A403" s="5">
        <v>42466</v>
      </c>
      <c r="B403" t="s">
        <v>25</v>
      </c>
      <c r="C403" t="s">
        <v>969</v>
      </c>
      <c r="D403">
        <v>18</v>
      </c>
      <c r="E403">
        <v>24933.71</v>
      </c>
      <c r="F403" t="s">
        <v>163</v>
      </c>
      <c r="G403" t="s">
        <v>943</v>
      </c>
    </row>
    <row r="404" spans="1:7" ht="13.5">
      <c r="A404" s="5">
        <v>42466</v>
      </c>
      <c r="B404" t="s">
        <v>25</v>
      </c>
      <c r="C404" t="s">
        <v>970</v>
      </c>
      <c r="D404">
        <v>6</v>
      </c>
      <c r="E404">
        <v>24939.71</v>
      </c>
      <c r="F404" t="s">
        <v>163</v>
      </c>
      <c r="G404" t="s">
        <v>943</v>
      </c>
    </row>
    <row r="405" spans="1:7" ht="13.5">
      <c r="A405" s="5">
        <v>42466</v>
      </c>
      <c r="B405" t="s">
        <v>70</v>
      </c>
      <c r="C405" t="s">
        <v>971</v>
      </c>
      <c r="D405">
        <v>-1298.16</v>
      </c>
      <c r="E405">
        <v>23641.55</v>
      </c>
      <c r="F405" t="s">
        <v>163</v>
      </c>
      <c r="G405" t="s">
        <v>943</v>
      </c>
    </row>
    <row r="406" spans="1:7" ht="13.5">
      <c r="A406" s="5">
        <v>42468</v>
      </c>
      <c r="B406" t="s">
        <v>25</v>
      </c>
      <c r="C406" t="s">
        <v>972</v>
      </c>
      <c r="D406">
        <v>100</v>
      </c>
      <c r="E406">
        <v>23741.55</v>
      </c>
      <c r="F406" t="s">
        <v>163</v>
      </c>
      <c r="G406" t="s">
        <v>943</v>
      </c>
    </row>
    <row r="407" spans="1:7" ht="13.5">
      <c r="A407" s="5">
        <v>42468</v>
      </c>
      <c r="B407" t="s">
        <v>29</v>
      </c>
      <c r="C407" t="s">
        <v>973</v>
      </c>
      <c r="D407">
        <v>-156</v>
      </c>
      <c r="E407">
        <v>23585.55</v>
      </c>
      <c r="F407" t="s">
        <v>163</v>
      </c>
      <c r="G407" t="s">
        <v>943</v>
      </c>
    </row>
    <row r="408" spans="1:7" ht="13.5">
      <c r="A408" s="5">
        <v>42471</v>
      </c>
      <c r="B408" t="s">
        <v>68</v>
      </c>
      <c r="C408" t="s">
        <v>119</v>
      </c>
      <c r="D408">
        <v>10</v>
      </c>
      <c r="E408">
        <v>23595.55</v>
      </c>
      <c r="F408" t="s">
        <v>163</v>
      </c>
      <c r="G408" t="s">
        <v>943</v>
      </c>
    </row>
    <row r="409" spans="1:7" ht="13.5">
      <c r="A409" s="5">
        <v>42473</v>
      </c>
      <c r="B409" t="s">
        <v>25</v>
      </c>
      <c r="C409" t="s">
        <v>974</v>
      </c>
      <c r="D409">
        <v>78</v>
      </c>
      <c r="E409">
        <v>23673.55</v>
      </c>
      <c r="F409" t="s">
        <v>163</v>
      </c>
      <c r="G409" t="s">
        <v>943</v>
      </c>
    </row>
    <row r="410" spans="1:7" ht="13.5">
      <c r="A410" s="5">
        <v>42474</v>
      </c>
      <c r="B410" t="s">
        <v>25</v>
      </c>
      <c r="C410" t="s">
        <v>975</v>
      </c>
      <c r="D410">
        <v>415.55</v>
      </c>
      <c r="E410">
        <v>24089.1</v>
      </c>
      <c r="F410" t="s">
        <v>163</v>
      </c>
      <c r="G410" t="s">
        <v>943</v>
      </c>
    </row>
    <row r="411" spans="1:7" ht="13.5">
      <c r="A411" s="5">
        <v>42474</v>
      </c>
      <c r="B411" t="s">
        <v>29</v>
      </c>
      <c r="C411" t="s">
        <v>976</v>
      </c>
      <c r="D411">
        <v>-179.34</v>
      </c>
      <c r="E411">
        <v>23909.76</v>
      </c>
      <c r="F411" t="s">
        <v>163</v>
      </c>
      <c r="G411" t="s">
        <v>943</v>
      </c>
    </row>
    <row r="412" spans="1:7" ht="13.5">
      <c r="A412" s="5">
        <v>42475</v>
      </c>
      <c r="B412" t="s">
        <v>25</v>
      </c>
      <c r="C412" t="s">
        <v>977</v>
      </c>
      <c r="D412">
        <v>180</v>
      </c>
      <c r="E412">
        <v>24089.76</v>
      </c>
      <c r="F412" t="s">
        <v>163</v>
      </c>
      <c r="G412" t="s">
        <v>943</v>
      </c>
    </row>
    <row r="413" spans="1:7" ht="13.5">
      <c r="A413" s="5">
        <v>42475</v>
      </c>
      <c r="B413" t="s">
        <v>25</v>
      </c>
      <c r="C413" t="s">
        <v>978</v>
      </c>
      <c r="D413">
        <v>12</v>
      </c>
      <c r="E413">
        <v>24101.76</v>
      </c>
      <c r="F413" t="s">
        <v>163</v>
      </c>
      <c r="G413" t="s">
        <v>943</v>
      </c>
    </row>
    <row r="414" spans="1:7" ht="13.5">
      <c r="A414" s="5">
        <v>42475</v>
      </c>
      <c r="B414" t="s">
        <v>29</v>
      </c>
      <c r="C414" t="s">
        <v>979</v>
      </c>
      <c r="D414">
        <v>-455</v>
      </c>
      <c r="E414">
        <v>23646.76</v>
      </c>
      <c r="F414" t="s">
        <v>163</v>
      </c>
      <c r="G414" t="s">
        <v>943</v>
      </c>
    </row>
    <row r="415" spans="1:7" ht="15">
      <c r="A415" s="3">
        <v>42478</v>
      </c>
      <c r="B415" s="4" t="s">
        <v>25</v>
      </c>
      <c r="C415" s="4" t="s">
        <v>980</v>
      </c>
      <c r="D415" s="4">
        <v>40</v>
      </c>
      <c r="E415" s="4">
        <v>23686.76</v>
      </c>
      <c r="F415" t="s">
        <v>163</v>
      </c>
      <c r="G415" t="s">
        <v>943</v>
      </c>
    </row>
    <row r="416" spans="1:7" ht="15">
      <c r="A416" s="3">
        <v>42478</v>
      </c>
      <c r="B416" s="4" t="s">
        <v>25</v>
      </c>
      <c r="C416" s="4" t="s">
        <v>981</v>
      </c>
      <c r="D416" s="4">
        <v>20</v>
      </c>
      <c r="E416" s="4">
        <v>23706.76</v>
      </c>
      <c r="F416" t="s">
        <v>163</v>
      </c>
      <c r="G416" t="s">
        <v>943</v>
      </c>
    </row>
    <row r="417" spans="1:7" ht="15">
      <c r="A417" s="3">
        <v>42478</v>
      </c>
      <c r="B417" s="4" t="s">
        <v>25</v>
      </c>
      <c r="C417" s="4" t="s">
        <v>982</v>
      </c>
      <c r="D417" s="4">
        <v>216</v>
      </c>
      <c r="E417" s="4">
        <v>23922.76</v>
      </c>
      <c r="F417" t="s">
        <v>163</v>
      </c>
      <c r="G417" t="s">
        <v>943</v>
      </c>
    </row>
    <row r="418" spans="1:7" ht="15">
      <c r="A418" s="3">
        <v>42478</v>
      </c>
      <c r="B418" s="4" t="s">
        <v>68</v>
      </c>
      <c r="C418" s="4" t="s">
        <v>119</v>
      </c>
      <c r="D418" s="4">
        <v>10</v>
      </c>
      <c r="E418" s="4">
        <v>23932.76</v>
      </c>
      <c r="F418" t="s">
        <v>163</v>
      </c>
      <c r="G418" t="s">
        <v>943</v>
      </c>
    </row>
    <row r="419" spans="1:7" ht="15">
      <c r="A419" s="3">
        <v>42478</v>
      </c>
      <c r="B419" s="4" t="s">
        <v>29</v>
      </c>
      <c r="C419" s="4" t="s">
        <v>983</v>
      </c>
      <c r="D419" s="4">
        <v>-445</v>
      </c>
      <c r="E419" s="4">
        <v>23487.76</v>
      </c>
      <c r="F419" t="s">
        <v>163</v>
      </c>
      <c r="G419" t="s">
        <v>943</v>
      </c>
    </row>
    <row r="420" spans="1:7" ht="15">
      <c r="A420" s="3">
        <v>42478</v>
      </c>
      <c r="B420" s="4" t="s">
        <v>28</v>
      </c>
      <c r="C420" s="4" t="s">
        <v>984</v>
      </c>
      <c r="D420" s="4">
        <v>-43.1</v>
      </c>
      <c r="E420" s="4">
        <v>23444.66</v>
      </c>
      <c r="F420" t="s">
        <v>163</v>
      </c>
      <c r="G420" t="s">
        <v>943</v>
      </c>
    </row>
    <row r="421" spans="1:7" ht="15">
      <c r="A421" s="3">
        <v>42478</v>
      </c>
      <c r="B421" s="4" t="s">
        <v>28</v>
      </c>
      <c r="C421" s="4" t="s">
        <v>65</v>
      </c>
      <c r="D421" s="4">
        <v>-102.92</v>
      </c>
      <c r="E421" s="4">
        <v>23341.74</v>
      </c>
      <c r="F421" t="s">
        <v>163</v>
      </c>
      <c r="G421" t="s">
        <v>943</v>
      </c>
    </row>
    <row r="422" spans="1:7" ht="15">
      <c r="A422" s="3">
        <v>42480</v>
      </c>
      <c r="B422" s="4" t="s">
        <v>29</v>
      </c>
      <c r="C422" s="4" t="s">
        <v>985</v>
      </c>
      <c r="D422" s="4">
        <v>-375</v>
      </c>
      <c r="E422" s="4">
        <v>22966.74</v>
      </c>
      <c r="F422" t="s">
        <v>163</v>
      </c>
      <c r="G422" t="s">
        <v>943</v>
      </c>
    </row>
    <row r="423" spans="1:7" ht="15">
      <c r="A423" s="3">
        <v>42480</v>
      </c>
      <c r="B423" s="4" t="s">
        <v>29</v>
      </c>
      <c r="C423" s="4" t="s">
        <v>986</v>
      </c>
      <c r="D423" s="4">
        <v>-590</v>
      </c>
      <c r="E423" s="4">
        <v>22376.74</v>
      </c>
      <c r="F423" t="s">
        <v>163</v>
      </c>
      <c r="G423" t="s">
        <v>943</v>
      </c>
    </row>
    <row r="424" spans="1:7" ht="13.5">
      <c r="A424" s="5">
        <v>42482</v>
      </c>
      <c r="B424" t="s">
        <v>29</v>
      </c>
      <c r="C424" t="s">
        <v>996</v>
      </c>
      <c r="D424">
        <v>-670</v>
      </c>
      <c r="E424">
        <v>21706.74</v>
      </c>
      <c r="F424" t="s">
        <v>163</v>
      </c>
      <c r="G424" t="s">
        <v>943</v>
      </c>
    </row>
    <row r="425" spans="1:7" ht="13.5">
      <c r="A425" s="5">
        <v>42485</v>
      </c>
      <c r="B425" t="s">
        <v>25</v>
      </c>
      <c r="C425" t="s">
        <v>997</v>
      </c>
      <c r="D425">
        <v>24</v>
      </c>
      <c r="E425">
        <v>21730.74</v>
      </c>
      <c r="F425" t="s">
        <v>163</v>
      </c>
      <c r="G425" t="s">
        <v>943</v>
      </c>
    </row>
    <row r="426" spans="1:7" ht="13.5">
      <c r="A426" s="5">
        <v>42485</v>
      </c>
      <c r="B426" t="s">
        <v>25</v>
      </c>
      <c r="C426" t="s">
        <v>998</v>
      </c>
      <c r="D426">
        <v>72</v>
      </c>
      <c r="E426">
        <v>21802.74</v>
      </c>
      <c r="F426" t="s">
        <v>163</v>
      </c>
      <c r="G426" t="s">
        <v>943</v>
      </c>
    </row>
    <row r="427" spans="1:7" ht="13.5">
      <c r="A427" s="5">
        <v>42485</v>
      </c>
      <c r="B427" t="s">
        <v>25</v>
      </c>
      <c r="C427" t="s">
        <v>1000</v>
      </c>
      <c r="D427">
        <v>90</v>
      </c>
      <c r="E427">
        <v>21892.74</v>
      </c>
      <c r="F427" t="s">
        <v>163</v>
      </c>
      <c r="G427" t="s">
        <v>943</v>
      </c>
    </row>
    <row r="428" spans="1:7" ht="13.5">
      <c r="A428" s="5">
        <v>42485</v>
      </c>
      <c r="B428" t="s">
        <v>62</v>
      </c>
      <c r="C428" t="s">
        <v>1002</v>
      </c>
      <c r="D428">
        <v>500</v>
      </c>
      <c r="E428">
        <v>22392.74</v>
      </c>
      <c r="F428" t="s">
        <v>163</v>
      </c>
      <c r="G428" t="s">
        <v>943</v>
      </c>
    </row>
    <row r="429" spans="1:7" ht="13.5">
      <c r="A429" s="5">
        <v>42485</v>
      </c>
      <c r="B429" t="s">
        <v>68</v>
      </c>
      <c r="C429" t="s">
        <v>119</v>
      </c>
      <c r="D429">
        <v>10</v>
      </c>
      <c r="E429">
        <v>22402.74</v>
      </c>
      <c r="F429" t="s">
        <v>163</v>
      </c>
      <c r="G429" t="s">
        <v>943</v>
      </c>
    </row>
    <row r="430" spans="1:7" ht="13.5">
      <c r="A430" s="5">
        <v>42485</v>
      </c>
      <c r="B430" t="s">
        <v>29</v>
      </c>
      <c r="C430" t="s">
        <v>1004</v>
      </c>
      <c r="D430">
        <v>-41</v>
      </c>
      <c r="E430">
        <v>22361.74</v>
      </c>
      <c r="F430" t="s">
        <v>163</v>
      </c>
      <c r="G430" t="s">
        <v>943</v>
      </c>
    </row>
    <row r="431" spans="1:7" ht="13.5">
      <c r="A431" s="5">
        <v>42486</v>
      </c>
      <c r="B431" t="s">
        <v>25</v>
      </c>
      <c r="C431" t="s">
        <v>1006</v>
      </c>
      <c r="D431">
        <v>10</v>
      </c>
      <c r="E431">
        <v>22371.74</v>
      </c>
      <c r="F431" t="s">
        <v>163</v>
      </c>
      <c r="G431" t="s">
        <v>943</v>
      </c>
    </row>
    <row r="432" spans="1:7" ht="13.5">
      <c r="A432" s="5">
        <v>42486</v>
      </c>
      <c r="B432" t="s">
        <v>25</v>
      </c>
      <c r="C432" t="s">
        <v>1007</v>
      </c>
      <c r="D432">
        <v>18</v>
      </c>
      <c r="E432">
        <v>22389.74</v>
      </c>
      <c r="F432" t="s">
        <v>163</v>
      </c>
      <c r="G432" t="s">
        <v>943</v>
      </c>
    </row>
    <row r="433" spans="1:7" ht="13.5">
      <c r="A433" s="5">
        <v>42486</v>
      </c>
      <c r="B433" t="s">
        <v>29</v>
      </c>
      <c r="C433" t="s">
        <v>1008</v>
      </c>
      <c r="D433">
        <v>-614.63</v>
      </c>
      <c r="E433">
        <v>21775.11</v>
      </c>
      <c r="F433" t="s">
        <v>163</v>
      </c>
      <c r="G433" t="s">
        <v>943</v>
      </c>
    </row>
    <row r="434" spans="1:7" ht="13.5">
      <c r="A434" s="5">
        <v>42487</v>
      </c>
      <c r="B434" t="s">
        <v>25</v>
      </c>
      <c r="C434" t="s">
        <v>1010</v>
      </c>
      <c r="D434">
        <v>40</v>
      </c>
      <c r="E434">
        <v>21815.11</v>
      </c>
      <c r="F434" t="s">
        <v>163</v>
      </c>
      <c r="G434" t="s">
        <v>943</v>
      </c>
    </row>
    <row r="435" spans="1:7" ht="13.5">
      <c r="A435" s="5">
        <v>42487</v>
      </c>
      <c r="B435" t="s">
        <v>68</v>
      </c>
      <c r="C435" t="s">
        <v>1011</v>
      </c>
      <c r="D435">
        <v>120</v>
      </c>
      <c r="E435">
        <v>21935.11</v>
      </c>
      <c r="F435" t="s">
        <v>163</v>
      </c>
      <c r="G435" t="s">
        <v>943</v>
      </c>
    </row>
    <row r="436" spans="1:7" ht="13.5">
      <c r="A436" s="5">
        <v>42487</v>
      </c>
      <c r="B436" t="s">
        <v>29</v>
      </c>
      <c r="C436" t="s">
        <v>1012</v>
      </c>
      <c r="D436">
        <v>-168</v>
      </c>
      <c r="E436">
        <v>21767.11</v>
      </c>
      <c r="F436" t="s">
        <v>163</v>
      </c>
      <c r="G436" t="s">
        <v>943</v>
      </c>
    </row>
    <row r="437" spans="1:7" ht="13.5">
      <c r="A437" s="5">
        <v>42487</v>
      </c>
      <c r="B437" t="s">
        <v>29</v>
      </c>
      <c r="C437" t="s">
        <v>1013</v>
      </c>
      <c r="D437">
        <v>-569.87</v>
      </c>
      <c r="E437">
        <v>21197.24</v>
      </c>
      <c r="F437" t="s">
        <v>163</v>
      </c>
      <c r="G437" t="s">
        <v>943</v>
      </c>
    </row>
    <row r="438" spans="1:7" ht="13.5">
      <c r="A438" s="58">
        <v>42489</v>
      </c>
      <c r="B438" s="59" t="s">
        <v>28</v>
      </c>
      <c r="C438" s="59" t="s">
        <v>60</v>
      </c>
      <c r="D438" s="59">
        <v>-226</v>
      </c>
      <c r="E438" s="59">
        <v>20971.24</v>
      </c>
      <c r="F438" s="59" t="s">
        <v>163</v>
      </c>
      <c r="G438" s="59" t="s">
        <v>944</v>
      </c>
    </row>
    <row r="439" spans="1:7" ht="13.5">
      <c r="A439" s="5">
        <v>42493</v>
      </c>
      <c r="B439" t="s">
        <v>25</v>
      </c>
      <c r="C439" t="s">
        <v>1016</v>
      </c>
      <c r="D439">
        <v>18</v>
      </c>
      <c r="E439">
        <v>20989.24</v>
      </c>
      <c r="F439" t="s">
        <v>163</v>
      </c>
      <c r="G439" t="s">
        <v>943</v>
      </c>
    </row>
    <row r="440" spans="1:7" ht="13.5">
      <c r="A440" s="5">
        <v>42493</v>
      </c>
      <c r="B440" t="s">
        <v>25</v>
      </c>
      <c r="C440" t="s">
        <v>1017</v>
      </c>
      <c r="D440">
        <v>20</v>
      </c>
      <c r="E440">
        <v>21009.24</v>
      </c>
      <c r="F440" t="s">
        <v>163</v>
      </c>
      <c r="G440" t="s">
        <v>943</v>
      </c>
    </row>
    <row r="441" spans="1:7" ht="13.5">
      <c r="A441" s="5">
        <v>42493</v>
      </c>
      <c r="B441" t="s">
        <v>25</v>
      </c>
      <c r="C441" t="s">
        <v>1018</v>
      </c>
      <c r="D441">
        <v>18</v>
      </c>
      <c r="E441">
        <v>21027.24</v>
      </c>
      <c r="F441" t="s">
        <v>163</v>
      </c>
      <c r="G441" t="s">
        <v>943</v>
      </c>
    </row>
    <row r="442" spans="1:7" ht="13.5">
      <c r="A442" s="5">
        <v>42493</v>
      </c>
      <c r="B442" t="s">
        <v>25</v>
      </c>
      <c r="C442" t="s">
        <v>1019</v>
      </c>
      <c r="D442">
        <v>10</v>
      </c>
      <c r="E442">
        <v>21037.24</v>
      </c>
      <c r="F442" t="s">
        <v>163</v>
      </c>
      <c r="G442" t="s">
        <v>943</v>
      </c>
    </row>
    <row r="443" spans="1:7" ht="13.5">
      <c r="A443" s="5">
        <v>42493</v>
      </c>
      <c r="B443" t="s">
        <v>25</v>
      </c>
      <c r="C443" t="s">
        <v>1020</v>
      </c>
      <c r="D443">
        <v>30</v>
      </c>
      <c r="E443">
        <v>21067.24</v>
      </c>
      <c r="F443" t="s">
        <v>163</v>
      </c>
      <c r="G443" t="s">
        <v>943</v>
      </c>
    </row>
    <row r="444" spans="1:7" ht="13.5">
      <c r="A444" s="5">
        <v>42493</v>
      </c>
      <c r="B444" t="s">
        <v>25</v>
      </c>
      <c r="C444" t="s">
        <v>1021</v>
      </c>
      <c r="D444">
        <v>18</v>
      </c>
      <c r="E444">
        <v>21085.24</v>
      </c>
      <c r="F444" t="s">
        <v>163</v>
      </c>
      <c r="G444" t="s">
        <v>943</v>
      </c>
    </row>
    <row r="445" spans="1:7" ht="13.5">
      <c r="A445" s="5">
        <v>42493</v>
      </c>
      <c r="B445" t="s">
        <v>25</v>
      </c>
      <c r="C445" t="s">
        <v>1022</v>
      </c>
      <c r="D445">
        <v>24</v>
      </c>
      <c r="E445">
        <v>21109.24</v>
      </c>
      <c r="F445" t="s">
        <v>163</v>
      </c>
      <c r="G445" t="s">
        <v>943</v>
      </c>
    </row>
    <row r="446" spans="1:7" ht="13.5">
      <c r="A446" s="5">
        <v>42493</v>
      </c>
      <c r="B446" t="s">
        <v>25</v>
      </c>
      <c r="C446" t="s">
        <v>1023</v>
      </c>
      <c r="D446">
        <v>10</v>
      </c>
      <c r="E446">
        <v>21119.24</v>
      </c>
      <c r="F446" t="s">
        <v>163</v>
      </c>
      <c r="G446" t="s">
        <v>943</v>
      </c>
    </row>
    <row r="447" spans="1:7" ht="13.5">
      <c r="A447" s="5">
        <v>42493</v>
      </c>
      <c r="B447" t="s">
        <v>25</v>
      </c>
      <c r="C447" t="s">
        <v>1024</v>
      </c>
      <c r="D447">
        <v>40</v>
      </c>
      <c r="E447">
        <v>21159.24</v>
      </c>
      <c r="F447" t="s">
        <v>163</v>
      </c>
      <c r="G447" t="s">
        <v>943</v>
      </c>
    </row>
    <row r="448" spans="1:7" ht="13.5">
      <c r="A448" s="5">
        <v>42493</v>
      </c>
      <c r="B448" t="s">
        <v>68</v>
      </c>
      <c r="C448" t="s">
        <v>119</v>
      </c>
      <c r="D448">
        <v>10</v>
      </c>
      <c r="E448">
        <v>21169.24</v>
      </c>
      <c r="F448" t="s">
        <v>163</v>
      </c>
      <c r="G448" t="s">
        <v>943</v>
      </c>
    </row>
    <row r="449" spans="1:7" ht="13.5">
      <c r="A449" s="5">
        <v>42493</v>
      </c>
      <c r="B449" t="s">
        <v>25</v>
      </c>
      <c r="C449" t="s">
        <v>101</v>
      </c>
      <c r="D449">
        <v>12</v>
      </c>
      <c r="E449">
        <v>21181.24</v>
      </c>
      <c r="F449" t="s">
        <v>163</v>
      </c>
      <c r="G449" t="s">
        <v>943</v>
      </c>
    </row>
    <row r="450" spans="1:7" ht="13.5">
      <c r="A450" s="5">
        <v>42494</v>
      </c>
      <c r="B450" t="s">
        <v>25</v>
      </c>
      <c r="C450" t="s">
        <v>1025</v>
      </c>
      <c r="D450">
        <v>24</v>
      </c>
      <c r="E450">
        <v>21205.24</v>
      </c>
      <c r="F450" t="s">
        <v>163</v>
      </c>
      <c r="G450" t="s">
        <v>943</v>
      </c>
    </row>
    <row r="451" spans="1:7" ht="13.5">
      <c r="A451" s="5">
        <v>42494</v>
      </c>
      <c r="B451" t="s">
        <v>29</v>
      </c>
      <c r="C451" t="s">
        <v>1026</v>
      </c>
      <c r="D451">
        <v>-150</v>
      </c>
      <c r="E451">
        <v>21055.24</v>
      </c>
      <c r="F451" t="s">
        <v>163</v>
      </c>
      <c r="G451" t="s">
        <v>943</v>
      </c>
    </row>
    <row r="452" spans="1:7" ht="13.5">
      <c r="A452" s="5">
        <v>42494</v>
      </c>
      <c r="B452" t="s">
        <v>28</v>
      </c>
      <c r="C452" t="s">
        <v>67</v>
      </c>
      <c r="D452">
        <v>-318.75</v>
      </c>
      <c r="E452">
        <v>20736.49</v>
      </c>
      <c r="F452" t="s">
        <v>163</v>
      </c>
      <c r="G452" t="s">
        <v>943</v>
      </c>
    </row>
    <row r="453" spans="1:7" ht="13.5">
      <c r="A453" s="5">
        <v>42496</v>
      </c>
      <c r="B453" t="s">
        <v>25</v>
      </c>
      <c r="C453" t="s">
        <v>1028</v>
      </c>
      <c r="D453">
        <v>18</v>
      </c>
      <c r="E453">
        <v>20754.49</v>
      </c>
      <c r="F453" t="s">
        <v>163</v>
      </c>
      <c r="G453" t="s">
        <v>943</v>
      </c>
    </row>
    <row r="454" spans="1:7" ht="13.5">
      <c r="A454" s="5">
        <v>42496</v>
      </c>
      <c r="B454" t="s">
        <v>25</v>
      </c>
      <c r="C454" t="s">
        <v>1029</v>
      </c>
      <c r="D454">
        <v>100</v>
      </c>
      <c r="E454">
        <v>20854.49</v>
      </c>
      <c r="F454" t="s">
        <v>163</v>
      </c>
      <c r="G454" t="s">
        <v>943</v>
      </c>
    </row>
    <row r="455" spans="1:7" ht="13.5">
      <c r="A455" s="5">
        <v>42496</v>
      </c>
      <c r="B455" t="s">
        <v>25</v>
      </c>
      <c r="C455" t="s">
        <v>1030</v>
      </c>
      <c r="D455">
        <v>500</v>
      </c>
      <c r="E455">
        <v>21354.49</v>
      </c>
      <c r="F455" t="s">
        <v>163</v>
      </c>
      <c r="G455" t="s">
        <v>943</v>
      </c>
    </row>
    <row r="456" spans="1:7" ht="13.5">
      <c r="A456" s="5">
        <v>42499</v>
      </c>
      <c r="B456" t="s">
        <v>25</v>
      </c>
      <c r="C456" t="s">
        <v>1031</v>
      </c>
      <c r="D456">
        <v>200</v>
      </c>
      <c r="E456">
        <v>21554.49</v>
      </c>
      <c r="F456" t="s">
        <v>163</v>
      </c>
      <c r="G456" t="s">
        <v>943</v>
      </c>
    </row>
    <row r="457" spans="1:7" ht="13.5">
      <c r="A457" s="5">
        <v>42499</v>
      </c>
      <c r="B457" t="s">
        <v>25</v>
      </c>
      <c r="C457" t="s">
        <v>1033</v>
      </c>
      <c r="D457">
        <v>24</v>
      </c>
      <c r="E457">
        <v>21578.49</v>
      </c>
      <c r="F457" t="s">
        <v>163</v>
      </c>
      <c r="G457" t="s">
        <v>943</v>
      </c>
    </row>
    <row r="458" spans="1:7" ht="13.5">
      <c r="A458" s="5">
        <v>42499</v>
      </c>
      <c r="B458" t="s">
        <v>25</v>
      </c>
      <c r="C458" t="s">
        <v>1034</v>
      </c>
      <c r="D458">
        <v>120</v>
      </c>
      <c r="E458">
        <v>21698.49</v>
      </c>
      <c r="F458" t="s">
        <v>163</v>
      </c>
      <c r="G458" t="s">
        <v>943</v>
      </c>
    </row>
    <row r="459" spans="1:7" ht="13.5">
      <c r="A459" s="5">
        <v>42499</v>
      </c>
      <c r="B459" t="s">
        <v>68</v>
      </c>
      <c r="C459" t="s">
        <v>119</v>
      </c>
      <c r="D459">
        <v>10</v>
      </c>
      <c r="E459">
        <v>21708.49</v>
      </c>
      <c r="F459" t="s">
        <v>163</v>
      </c>
      <c r="G459" t="s">
        <v>943</v>
      </c>
    </row>
    <row r="460" spans="1:7" ht="13.5">
      <c r="A460" s="5">
        <v>42500</v>
      </c>
      <c r="B460" t="s">
        <v>29</v>
      </c>
      <c r="C460" t="s">
        <v>1035</v>
      </c>
      <c r="D460">
        <v>-194</v>
      </c>
      <c r="E460">
        <v>21514.49</v>
      </c>
      <c r="F460" t="s">
        <v>163</v>
      </c>
      <c r="G460" t="s">
        <v>943</v>
      </c>
    </row>
    <row r="461" spans="1:7" ht="13.5">
      <c r="A461" s="5">
        <v>42501</v>
      </c>
      <c r="B461" t="s">
        <v>25</v>
      </c>
      <c r="C461" t="s">
        <v>1037</v>
      </c>
      <c r="D461">
        <v>120</v>
      </c>
      <c r="E461">
        <v>21634.49</v>
      </c>
      <c r="F461" t="s">
        <v>163</v>
      </c>
      <c r="G461" t="s">
        <v>943</v>
      </c>
    </row>
    <row r="462" spans="1:7" ht="13.5">
      <c r="A462" s="5">
        <v>42501</v>
      </c>
      <c r="B462" t="s">
        <v>25</v>
      </c>
      <c r="C462" t="s">
        <v>1038</v>
      </c>
      <c r="D462">
        <v>20</v>
      </c>
      <c r="E462">
        <v>21654.49</v>
      </c>
      <c r="F462" t="s">
        <v>163</v>
      </c>
      <c r="G462" t="s">
        <v>943</v>
      </c>
    </row>
    <row r="463" spans="1:7" ht="15">
      <c r="A463" s="3">
        <v>42506</v>
      </c>
      <c r="B463" s="4" t="s">
        <v>25</v>
      </c>
      <c r="C463" s="4" t="s">
        <v>1039</v>
      </c>
      <c r="D463" s="4">
        <v>12</v>
      </c>
      <c r="E463" s="4">
        <v>21666.49</v>
      </c>
      <c r="F463" t="s">
        <v>163</v>
      </c>
      <c r="G463" t="s">
        <v>944</v>
      </c>
    </row>
    <row r="464" spans="1:7" ht="15">
      <c r="A464" s="3">
        <v>42506</v>
      </c>
      <c r="B464" s="4" t="s">
        <v>25</v>
      </c>
      <c r="C464" s="4" t="s">
        <v>1040</v>
      </c>
      <c r="D464" s="4">
        <v>60</v>
      </c>
      <c r="E464" s="4">
        <v>21726.49</v>
      </c>
      <c r="F464" t="s">
        <v>163</v>
      </c>
      <c r="G464" t="s">
        <v>945</v>
      </c>
    </row>
    <row r="465" spans="1:7" ht="15">
      <c r="A465" s="3">
        <v>42506</v>
      </c>
      <c r="B465" s="4" t="s">
        <v>68</v>
      </c>
      <c r="C465" s="4" t="s">
        <v>119</v>
      </c>
      <c r="D465" s="4">
        <v>10</v>
      </c>
      <c r="E465" s="4">
        <v>21736.49</v>
      </c>
      <c r="F465" t="s">
        <v>163</v>
      </c>
      <c r="G465" t="s">
        <v>946</v>
      </c>
    </row>
    <row r="466" spans="1:7" ht="15">
      <c r="A466" s="3">
        <v>42506</v>
      </c>
      <c r="B466" s="4" t="s">
        <v>25</v>
      </c>
      <c r="C466" s="4" t="s">
        <v>106</v>
      </c>
      <c r="D466" s="4">
        <v>20</v>
      </c>
      <c r="E466" s="4">
        <v>21756.49</v>
      </c>
      <c r="F466" t="s">
        <v>163</v>
      </c>
      <c r="G466" t="s">
        <v>1041</v>
      </c>
    </row>
    <row r="467" spans="1:7" ht="15">
      <c r="A467" s="3">
        <v>42506</v>
      </c>
      <c r="B467" s="4" t="s">
        <v>28</v>
      </c>
      <c r="C467" s="4" t="s">
        <v>65</v>
      </c>
      <c r="D467" s="4">
        <v>-102.92</v>
      </c>
      <c r="E467" s="4">
        <v>21653.57</v>
      </c>
      <c r="F467" t="s">
        <v>163</v>
      </c>
      <c r="G467" t="s">
        <v>1042</v>
      </c>
    </row>
    <row r="468" spans="1:7" ht="15">
      <c r="A468" s="3">
        <v>42507</v>
      </c>
      <c r="B468" s="4" t="s">
        <v>25</v>
      </c>
      <c r="C468" s="4" t="s">
        <v>1043</v>
      </c>
      <c r="D468" s="4">
        <v>20</v>
      </c>
      <c r="E468" s="4">
        <v>21673.57</v>
      </c>
      <c r="F468" t="s">
        <v>163</v>
      </c>
      <c r="G468" t="s">
        <v>1066</v>
      </c>
    </row>
    <row r="469" spans="1:7" ht="15">
      <c r="A469" s="3">
        <v>42507</v>
      </c>
      <c r="B469" s="4" t="s">
        <v>62</v>
      </c>
      <c r="C469" s="4" t="s">
        <v>1044</v>
      </c>
      <c r="D469" s="4">
        <v>250</v>
      </c>
      <c r="E469" s="4">
        <v>21923.57</v>
      </c>
      <c r="F469" t="s">
        <v>163</v>
      </c>
      <c r="G469" t="s">
        <v>1067</v>
      </c>
    </row>
    <row r="470" spans="1:7" ht="15">
      <c r="A470" s="3">
        <v>42507</v>
      </c>
      <c r="B470" s="4" t="s">
        <v>28</v>
      </c>
      <c r="C470" s="4" t="s">
        <v>1047</v>
      </c>
      <c r="D470" s="4">
        <v>-43.11</v>
      </c>
      <c r="E470" s="4">
        <v>21880.46</v>
      </c>
      <c r="F470" t="s">
        <v>163</v>
      </c>
      <c r="G470" t="s">
        <v>1068</v>
      </c>
    </row>
    <row r="471" spans="1:7" ht="15">
      <c r="A471" s="3">
        <v>42508</v>
      </c>
      <c r="B471" s="4" t="s">
        <v>29</v>
      </c>
      <c r="C471" s="4" t="s">
        <v>1048</v>
      </c>
      <c r="D471" s="4">
        <v>-623</v>
      </c>
      <c r="E471" s="4">
        <v>21257.46</v>
      </c>
      <c r="F471" t="s">
        <v>163</v>
      </c>
      <c r="G471" t="s">
        <v>1069</v>
      </c>
    </row>
    <row r="472" spans="1:7" ht="15">
      <c r="A472" s="3">
        <v>42508</v>
      </c>
      <c r="B472" s="4" t="s">
        <v>29</v>
      </c>
      <c r="C472" s="4" t="s">
        <v>1049</v>
      </c>
      <c r="D472" s="4">
        <v>-150</v>
      </c>
      <c r="E472" s="4">
        <v>21107.46</v>
      </c>
      <c r="F472" t="s">
        <v>163</v>
      </c>
      <c r="G472" t="s">
        <v>1070</v>
      </c>
    </row>
    <row r="473" spans="1:7" ht="15">
      <c r="A473" s="3">
        <v>42510</v>
      </c>
      <c r="B473" s="4" t="s">
        <v>25</v>
      </c>
      <c r="C473" s="4" t="s">
        <v>1050</v>
      </c>
      <c r="D473" s="4">
        <v>2500</v>
      </c>
      <c r="E473" s="4">
        <v>23607.46</v>
      </c>
      <c r="F473" t="s">
        <v>163</v>
      </c>
      <c r="G473" t="s">
        <v>1071</v>
      </c>
    </row>
    <row r="474" spans="1:7" ht="15">
      <c r="A474" s="3">
        <v>42513</v>
      </c>
      <c r="B474" s="4" t="s">
        <v>25</v>
      </c>
      <c r="C474" s="4" t="s">
        <v>1051</v>
      </c>
      <c r="D474" s="4">
        <v>20</v>
      </c>
      <c r="E474" s="4">
        <v>23627.46</v>
      </c>
      <c r="F474" t="s">
        <v>163</v>
      </c>
      <c r="G474" t="s">
        <v>1072</v>
      </c>
    </row>
    <row r="475" spans="1:7" ht="15">
      <c r="A475" s="3">
        <v>42513</v>
      </c>
      <c r="B475" s="4" t="s">
        <v>25</v>
      </c>
      <c r="C475" s="4" t="s">
        <v>1052</v>
      </c>
      <c r="D475" s="4">
        <v>24</v>
      </c>
      <c r="E475" s="4">
        <v>23651.46</v>
      </c>
      <c r="F475" t="s">
        <v>163</v>
      </c>
      <c r="G475" t="s">
        <v>1073</v>
      </c>
    </row>
    <row r="476" spans="1:7" ht="15">
      <c r="A476" s="3">
        <v>42513</v>
      </c>
      <c r="B476" s="4" t="s">
        <v>25</v>
      </c>
      <c r="C476" s="4" t="s">
        <v>1053</v>
      </c>
      <c r="D476" s="4">
        <v>180</v>
      </c>
      <c r="E476" s="4">
        <v>23831.46</v>
      </c>
      <c r="F476" t="s">
        <v>163</v>
      </c>
      <c r="G476" t="s">
        <v>1074</v>
      </c>
    </row>
    <row r="477" spans="1:7" ht="15">
      <c r="A477" s="3">
        <v>42513</v>
      </c>
      <c r="B477" s="4" t="s">
        <v>25</v>
      </c>
      <c r="C477" s="4" t="s">
        <v>1054</v>
      </c>
      <c r="D477" s="4">
        <v>20</v>
      </c>
      <c r="E477" s="4">
        <v>23851.46</v>
      </c>
      <c r="F477" t="s">
        <v>163</v>
      </c>
      <c r="G477" t="s">
        <v>1075</v>
      </c>
    </row>
    <row r="478" spans="1:7" ht="15">
      <c r="A478" s="3">
        <v>42513</v>
      </c>
      <c r="B478" s="4" t="s">
        <v>25</v>
      </c>
      <c r="C478" s="4" t="s">
        <v>1055</v>
      </c>
      <c r="D478" s="4">
        <v>20</v>
      </c>
      <c r="E478" s="4">
        <v>23871.46</v>
      </c>
      <c r="F478" t="s">
        <v>163</v>
      </c>
      <c r="G478" t="s">
        <v>1076</v>
      </c>
    </row>
    <row r="479" spans="1:7" ht="15">
      <c r="A479" s="3">
        <v>42514</v>
      </c>
      <c r="B479" s="4" t="s">
        <v>25</v>
      </c>
      <c r="C479" s="4" t="s">
        <v>1056</v>
      </c>
      <c r="D479" s="4">
        <v>24</v>
      </c>
      <c r="E479" s="4">
        <v>23895.46</v>
      </c>
      <c r="F479" t="s">
        <v>163</v>
      </c>
      <c r="G479" t="s">
        <v>1077</v>
      </c>
    </row>
    <row r="480" spans="1:7" ht="15">
      <c r="A480" s="3">
        <v>42514</v>
      </c>
      <c r="B480" s="4" t="s">
        <v>25</v>
      </c>
      <c r="C480" s="4" t="s">
        <v>1057</v>
      </c>
      <c r="D480" s="4">
        <v>12</v>
      </c>
      <c r="E480" s="4">
        <v>23907.46</v>
      </c>
      <c r="F480" t="s">
        <v>163</v>
      </c>
      <c r="G480" t="s">
        <v>1078</v>
      </c>
    </row>
    <row r="481" spans="1:7" ht="15">
      <c r="A481" s="3">
        <v>42514</v>
      </c>
      <c r="B481" s="4" t="s">
        <v>29</v>
      </c>
      <c r="C481" s="4" t="s">
        <v>1058</v>
      </c>
      <c r="D481" s="4">
        <v>-60</v>
      </c>
      <c r="E481" s="4">
        <v>23847.46</v>
      </c>
      <c r="F481" t="s">
        <v>163</v>
      </c>
      <c r="G481" t="s">
        <v>1079</v>
      </c>
    </row>
    <row r="482" spans="1:7" ht="15">
      <c r="A482" s="3">
        <v>42515</v>
      </c>
      <c r="B482" s="4" t="s">
        <v>25</v>
      </c>
      <c r="C482" s="4" t="s">
        <v>1060</v>
      </c>
      <c r="D482" s="4">
        <v>40</v>
      </c>
      <c r="E482" s="4">
        <v>23887.46</v>
      </c>
      <c r="F482" t="s">
        <v>163</v>
      </c>
      <c r="G482" t="s">
        <v>1080</v>
      </c>
    </row>
    <row r="483" spans="1:7" ht="15">
      <c r="A483" s="3">
        <v>42516</v>
      </c>
      <c r="B483" s="4" t="s">
        <v>29</v>
      </c>
      <c r="C483" s="4" t="s">
        <v>1062</v>
      </c>
      <c r="D483" s="4">
        <v>-112</v>
      </c>
      <c r="E483" s="4">
        <v>23775.46</v>
      </c>
      <c r="F483" t="s">
        <v>163</v>
      </c>
      <c r="G483" t="s">
        <v>1081</v>
      </c>
    </row>
    <row r="484" spans="1:7" ht="15">
      <c r="A484" s="3">
        <v>42521</v>
      </c>
      <c r="B484" s="4" t="s">
        <v>25</v>
      </c>
      <c r="C484" s="4" t="s">
        <v>1063</v>
      </c>
      <c r="D484" s="4">
        <v>24</v>
      </c>
      <c r="E484" s="4">
        <v>23799.46</v>
      </c>
      <c r="F484" t="s">
        <v>163</v>
      </c>
      <c r="G484" t="s">
        <v>1082</v>
      </c>
    </row>
    <row r="485" spans="1:7" ht="15">
      <c r="A485" s="60">
        <v>42521</v>
      </c>
      <c r="B485" s="61" t="s">
        <v>25</v>
      </c>
      <c r="C485" s="61" t="s">
        <v>1064</v>
      </c>
      <c r="D485" s="61">
        <v>250</v>
      </c>
      <c r="E485" s="61">
        <v>24049.46</v>
      </c>
      <c r="F485" s="59" t="s">
        <v>163</v>
      </c>
      <c r="G485" s="59" t="s">
        <v>1083</v>
      </c>
    </row>
    <row r="486" spans="1:7" ht="13.5">
      <c r="A486" s="5">
        <v>42522</v>
      </c>
      <c r="B486" t="s">
        <v>25</v>
      </c>
      <c r="C486" t="s">
        <v>1084</v>
      </c>
      <c r="D486">
        <v>24</v>
      </c>
      <c r="E486">
        <v>24073.46</v>
      </c>
      <c r="F486" t="s">
        <v>163</v>
      </c>
      <c r="G486" t="s">
        <v>1075</v>
      </c>
    </row>
    <row r="487" spans="1:7" ht="13.5">
      <c r="A487" s="5">
        <v>42522</v>
      </c>
      <c r="B487" t="s">
        <v>28</v>
      </c>
      <c r="C487" t="s">
        <v>110</v>
      </c>
      <c r="D487">
        <v>-145.5</v>
      </c>
      <c r="E487">
        <v>23927.96</v>
      </c>
      <c r="F487" t="s">
        <v>163</v>
      </c>
      <c r="G487" t="s">
        <v>1076</v>
      </c>
    </row>
    <row r="488" spans="1:7" ht="13.5">
      <c r="A488" s="5">
        <v>42523</v>
      </c>
      <c r="B488" t="s">
        <v>25</v>
      </c>
      <c r="C488" t="s">
        <v>1085</v>
      </c>
      <c r="D488">
        <v>100</v>
      </c>
      <c r="E488">
        <v>24027.96</v>
      </c>
      <c r="F488" t="s">
        <v>163</v>
      </c>
      <c r="G488" t="s">
        <v>1077</v>
      </c>
    </row>
    <row r="489" spans="1:7" ht="13.5">
      <c r="A489" s="5">
        <v>42524</v>
      </c>
      <c r="B489" t="s">
        <v>25</v>
      </c>
      <c r="C489" t="s">
        <v>1086</v>
      </c>
      <c r="D489">
        <v>30</v>
      </c>
      <c r="E489">
        <v>24057.96</v>
      </c>
      <c r="F489" t="s">
        <v>163</v>
      </c>
      <c r="G489" t="s">
        <v>1078</v>
      </c>
    </row>
    <row r="490" spans="1:7" ht="13.5">
      <c r="A490" s="5">
        <v>42527</v>
      </c>
      <c r="B490" t="s">
        <v>25</v>
      </c>
      <c r="C490" t="s">
        <v>1087</v>
      </c>
      <c r="D490">
        <v>30</v>
      </c>
      <c r="E490">
        <v>24087.96</v>
      </c>
      <c r="F490" t="s">
        <v>163</v>
      </c>
      <c r="G490" t="s">
        <v>1079</v>
      </c>
    </row>
    <row r="491" spans="1:7" ht="13.5">
      <c r="A491" s="5">
        <v>42527</v>
      </c>
      <c r="B491" t="s">
        <v>25</v>
      </c>
      <c r="C491" t="s">
        <v>1088</v>
      </c>
      <c r="D491">
        <v>120</v>
      </c>
      <c r="E491">
        <v>24207.96</v>
      </c>
      <c r="F491" t="s">
        <v>163</v>
      </c>
      <c r="G491" t="s">
        <v>1080</v>
      </c>
    </row>
    <row r="492" spans="1:7" ht="13.5">
      <c r="A492" s="5">
        <v>42527</v>
      </c>
      <c r="B492" t="s">
        <v>25</v>
      </c>
      <c r="C492" t="s">
        <v>1089</v>
      </c>
      <c r="D492">
        <v>10</v>
      </c>
      <c r="E492">
        <v>24217.96</v>
      </c>
      <c r="F492" t="s">
        <v>163</v>
      </c>
      <c r="G492" t="s">
        <v>1081</v>
      </c>
    </row>
    <row r="493" spans="1:7" ht="13.5">
      <c r="A493" s="5">
        <v>42527</v>
      </c>
      <c r="B493" t="s">
        <v>25</v>
      </c>
      <c r="C493" t="s">
        <v>1090</v>
      </c>
      <c r="D493">
        <v>40</v>
      </c>
      <c r="E493">
        <v>24257.96</v>
      </c>
      <c r="F493" t="s">
        <v>163</v>
      </c>
      <c r="G493" t="s">
        <v>1082</v>
      </c>
    </row>
    <row r="494" spans="1:7" ht="13.5">
      <c r="A494" s="5">
        <v>42527</v>
      </c>
      <c r="B494" t="s">
        <v>68</v>
      </c>
      <c r="C494" t="s">
        <v>119</v>
      </c>
      <c r="D494">
        <v>10</v>
      </c>
      <c r="E494">
        <v>24267.96</v>
      </c>
      <c r="F494" t="s">
        <v>163</v>
      </c>
      <c r="G494" t="s">
        <v>1083</v>
      </c>
    </row>
    <row r="495" spans="1:7" ht="13.5">
      <c r="A495" s="5">
        <v>42528</v>
      </c>
      <c r="B495" t="s">
        <v>29</v>
      </c>
      <c r="C495" t="s">
        <v>1091</v>
      </c>
      <c r="D495">
        <v>-157.9</v>
      </c>
      <c r="E495">
        <v>24110.06</v>
      </c>
      <c r="F495" t="s">
        <v>163</v>
      </c>
      <c r="G495" t="s">
        <v>1164</v>
      </c>
    </row>
    <row r="496" spans="1:7" ht="13.5">
      <c r="A496" s="5">
        <v>42528</v>
      </c>
      <c r="B496" t="s">
        <v>29</v>
      </c>
      <c r="C496" t="s">
        <v>1094</v>
      </c>
      <c r="D496">
        <v>-450</v>
      </c>
      <c r="E496">
        <v>23660.06</v>
      </c>
      <c r="F496" t="s">
        <v>163</v>
      </c>
      <c r="G496" t="s">
        <v>1165</v>
      </c>
    </row>
    <row r="497" spans="1:7" ht="13.5">
      <c r="A497" s="5">
        <v>42528</v>
      </c>
      <c r="B497" t="s">
        <v>29</v>
      </c>
      <c r="C497" t="s">
        <v>1095</v>
      </c>
      <c r="D497">
        <v>-218</v>
      </c>
      <c r="E497">
        <v>23442.06</v>
      </c>
      <c r="F497" t="s">
        <v>163</v>
      </c>
      <c r="G497" t="s">
        <v>1166</v>
      </c>
    </row>
    <row r="498" spans="1:7" ht="13.5">
      <c r="A498" s="5">
        <v>42529</v>
      </c>
      <c r="B498" t="s">
        <v>25</v>
      </c>
      <c r="C498" t="s">
        <v>1096</v>
      </c>
      <c r="D498">
        <v>153</v>
      </c>
      <c r="E498">
        <v>23595.06</v>
      </c>
      <c r="F498" t="s">
        <v>163</v>
      </c>
      <c r="G498" t="s">
        <v>1167</v>
      </c>
    </row>
    <row r="499" spans="1:7" ht="13.5">
      <c r="A499" s="5">
        <v>42529</v>
      </c>
      <c r="B499" t="s">
        <v>25</v>
      </c>
      <c r="C499" t="s">
        <v>1098</v>
      </c>
      <c r="D499">
        <v>24</v>
      </c>
      <c r="E499">
        <v>23619.06</v>
      </c>
      <c r="F499" t="s">
        <v>163</v>
      </c>
      <c r="G499" t="s">
        <v>1168</v>
      </c>
    </row>
    <row r="500" spans="1:7" ht="13.5">
      <c r="A500" s="5">
        <v>42529</v>
      </c>
      <c r="B500" t="s">
        <v>29</v>
      </c>
      <c r="C500" t="s">
        <v>1099</v>
      </c>
      <c r="D500">
        <v>-504</v>
      </c>
      <c r="E500">
        <v>23115.06</v>
      </c>
      <c r="F500" t="s">
        <v>163</v>
      </c>
      <c r="G500" t="s">
        <v>1169</v>
      </c>
    </row>
    <row r="501" spans="1:7" ht="13.5">
      <c r="A501" s="5">
        <v>42531</v>
      </c>
      <c r="B501" t="s">
        <v>29</v>
      </c>
      <c r="C501" t="s">
        <v>1100</v>
      </c>
      <c r="D501">
        <v>-50</v>
      </c>
      <c r="E501">
        <v>23065.06</v>
      </c>
      <c r="F501" t="s">
        <v>163</v>
      </c>
      <c r="G501" t="s">
        <v>1170</v>
      </c>
    </row>
    <row r="502" spans="1:7" ht="13.5">
      <c r="A502" s="5">
        <v>42534</v>
      </c>
      <c r="B502" t="s">
        <v>25</v>
      </c>
      <c r="C502" t="s">
        <v>1102</v>
      </c>
      <c r="D502">
        <v>10</v>
      </c>
      <c r="E502">
        <v>23075.06</v>
      </c>
      <c r="F502" t="s">
        <v>163</v>
      </c>
      <c r="G502" t="s">
        <v>1171</v>
      </c>
    </row>
    <row r="503" spans="1:7" ht="13.5">
      <c r="A503" s="5">
        <v>42534</v>
      </c>
      <c r="B503" t="s">
        <v>25</v>
      </c>
      <c r="C503" t="s">
        <v>1103</v>
      </c>
      <c r="D503">
        <v>30</v>
      </c>
      <c r="E503">
        <v>23105.06</v>
      </c>
      <c r="F503" t="s">
        <v>163</v>
      </c>
      <c r="G503" t="s">
        <v>1172</v>
      </c>
    </row>
    <row r="504" spans="1:7" ht="13.5">
      <c r="A504" s="5">
        <v>42534</v>
      </c>
      <c r="B504" t="s">
        <v>62</v>
      </c>
      <c r="C504" t="s">
        <v>1104</v>
      </c>
      <c r="D504">
        <v>20</v>
      </c>
      <c r="E504">
        <v>23125.06</v>
      </c>
      <c r="F504" t="s">
        <v>163</v>
      </c>
      <c r="G504" t="s">
        <v>1173</v>
      </c>
    </row>
    <row r="505" spans="1:7" ht="13.5">
      <c r="A505" s="5">
        <v>42534</v>
      </c>
      <c r="B505" t="s">
        <v>62</v>
      </c>
      <c r="C505" t="s">
        <v>1105</v>
      </c>
      <c r="D505">
        <v>20</v>
      </c>
      <c r="E505">
        <v>23145.06</v>
      </c>
      <c r="F505" t="s">
        <v>163</v>
      </c>
      <c r="G505" t="s">
        <v>1174</v>
      </c>
    </row>
    <row r="506" spans="1:7" ht="13.5">
      <c r="A506" s="5">
        <v>42534</v>
      </c>
      <c r="B506" t="s">
        <v>62</v>
      </c>
      <c r="C506" t="s">
        <v>1106</v>
      </c>
      <c r="D506">
        <v>20</v>
      </c>
      <c r="E506">
        <v>23165.06</v>
      </c>
      <c r="F506" t="s">
        <v>163</v>
      </c>
      <c r="G506" t="s">
        <v>1175</v>
      </c>
    </row>
    <row r="507" spans="1:7" ht="13.5">
      <c r="A507" s="5">
        <v>42534</v>
      </c>
      <c r="B507" t="s">
        <v>62</v>
      </c>
      <c r="C507" t="s">
        <v>1108</v>
      </c>
      <c r="D507">
        <v>500</v>
      </c>
      <c r="E507">
        <v>23665.06</v>
      </c>
      <c r="F507" t="s">
        <v>163</v>
      </c>
      <c r="G507" t="s">
        <v>1176</v>
      </c>
    </row>
    <row r="508" spans="1:7" ht="13.5">
      <c r="A508" s="5">
        <v>42534</v>
      </c>
      <c r="B508" t="s">
        <v>68</v>
      </c>
      <c r="C508" t="s">
        <v>119</v>
      </c>
      <c r="D508">
        <v>10</v>
      </c>
      <c r="E508">
        <v>23675.06</v>
      </c>
      <c r="F508" t="s">
        <v>163</v>
      </c>
      <c r="G508" t="s">
        <v>1177</v>
      </c>
    </row>
    <row r="509" spans="1:7" ht="13.5">
      <c r="A509" s="5">
        <v>42534</v>
      </c>
      <c r="B509" t="s">
        <v>29</v>
      </c>
      <c r="C509" t="s">
        <v>1110</v>
      </c>
      <c r="D509">
        <v>-430.99</v>
      </c>
      <c r="E509">
        <v>23244.07</v>
      </c>
      <c r="F509" t="s">
        <v>163</v>
      </c>
      <c r="G509" t="s">
        <v>1178</v>
      </c>
    </row>
    <row r="510" spans="1:7" ht="13.5">
      <c r="A510" s="5">
        <v>42536</v>
      </c>
      <c r="B510" t="s">
        <v>25</v>
      </c>
      <c r="C510" t="s">
        <v>1112</v>
      </c>
      <c r="D510">
        <v>50</v>
      </c>
      <c r="E510">
        <v>23294.07</v>
      </c>
      <c r="F510" t="s">
        <v>163</v>
      </c>
      <c r="G510" t="s">
        <v>1179</v>
      </c>
    </row>
    <row r="511" spans="1:7" ht="13.5">
      <c r="A511" s="5">
        <v>42536</v>
      </c>
      <c r="B511" t="s">
        <v>25</v>
      </c>
      <c r="C511" t="s">
        <v>1113</v>
      </c>
      <c r="D511">
        <v>20</v>
      </c>
      <c r="E511">
        <v>23314.07</v>
      </c>
      <c r="F511" t="s">
        <v>163</v>
      </c>
      <c r="G511" t="s">
        <v>1180</v>
      </c>
    </row>
    <row r="512" spans="1:7" ht="13.5">
      <c r="A512" s="5">
        <v>42536</v>
      </c>
      <c r="B512" t="s">
        <v>29</v>
      </c>
      <c r="C512" t="s">
        <v>1114</v>
      </c>
      <c r="D512">
        <v>-1500</v>
      </c>
      <c r="E512">
        <v>21814.07</v>
      </c>
      <c r="F512" t="s">
        <v>163</v>
      </c>
      <c r="G512" t="s">
        <v>1181</v>
      </c>
    </row>
    <row r="513" spans="1:7" ht="13.5">
      <c r="A513" s="5">
        <v>42536</v>
      </c>
      <c r="B513" t="s">
        <v>29</v>
      </c>
      <c r="C513" t="s">
        <v>1116</v>
      </c>
      <c r="D513">
        <v>-252</v>
      </c>
      <c r="E513">
        <v>21562.07</v>
      </c>
      <c r="F513" t="s">
        <v>163</v>
      </c>
      <c r="G513" t="s">
        <v>1182</v>
      </c>
    </row>
    <row r="514" spans="1:7" ht="13.5">
      <c r="A514" s="5">
        <v>42536</v>
      </c>
      <c r="B514" t="s">
        <v>29</v>
      </c>
      <c r="C514" t="s">
        <v>1117</v>
      </c>
      <c r="D514">
        <v>-179</v>
      </c>
      <c r="E514">
        <v>21383.07</v>
      </c>
      <c r="F514" t="s">
        <v>163</v>
      </c>
      <c r="G514" t="s">
        <v>1183</v>
      </c>
    </row>
    <row r="515" spans="1:7" ht="13.5">
      <c r="A515" s="5">
        <v>42537</v>
      </c>
      <c r="B515" t="s">
        <v>25</v>
      </c>
      <c r="C515" t="s">
        <v>1121</v>
      </c>
      <c r="D515">
        <v>70</v>
      </c>
      <c r="E515">
        <v>21453.07</v>
      </c>
      <c r="F515" t="s">
        <v>163</v>
      </c>
      <c r="G515" t="s">
        <v>1184</v>
      </c>
    </row>
    <row r="516" spans="1:7" ht="13.5">
      <c r="A516" s="5">
        <v>42537</v>
      </c>
      <c r="B516" t="s">
        <v>29</v>
      </c>
      <c r="C516" t="s">
        <v>1122</v>
      </c>
      <c r="D516">
        <v>-60</v>
      </c>
      <c r="E516">
        <v>21393.07</v>
      </c>
      <c r="F516" t="s">
        <v>163</v>
      </c>
      <c r="G516" t="s">
        <v>1185</v>
      </c>
    </row>
    <row r="517" spans="1:7" ht="13.5">
      <c r="A517" s="5">
        <v>42537</v>
      </c>
      <c r="B517" t="s">
        <v>28</v>
      </c>
      <c r="C517" t="s">
        <v>65</v>
      </c>
      <c r="D517">
        <v>-102.92</v>
      </c>
      <c r="E517">
        <v>21290.15</v>
      </c>
      <c r="F517" t="s">
        <v>163</v>
      </c>
      <c r="G517" t="s">
        <v>1186</v>
      </c>
    </row>
    <row r="518" spans="1:7" ht="13.5">
      <c r="A518" s="5">
        <v>42538</v>
      </c>
      <c r="B518" t="s">
        <v>25</v>
      </c>
      <c r="C518" s="51" t="s">
        <v>1123</v>
      </c>
      <c r="D518">
        <v>260</v>
      </c>
      <c r="E518">
        <v>21650.15</v>
      </c>
      <c r="F518" t="s">
        <v>163</v>
      </c>
      <c r="G518" t="s">
        <v>1187</v>
      </c>
    </row>
    <row r="519" spans="1:7" ht="13.5">
      <c r="A519" s="5">
        <v>42538</v>
      </c>
      <c r="B519" t="s">
        <v>25</v>
      </c>
      <c r="C519" s="51" t="s">
        <v>1123</v>
      </c>
      <c r="D519">
        <v>100</v>
      </c>
      <c r="E519">
        <v>21650.15</v>
      </c>
      <c r="F519" t="s">
        <v>163</v>
      </c>
      <c r="G519" t="s">
        <v>1188</v>
      </c>
    </row>
    <row r="520" spans="1:7" ht="13.5">
      <c r="A520" s="5">
        <v>42538</v>
      </c>
      <c r="B520" t="s">
        <v>28</v>
      </c>
      <c r="C520" t="s">
        <v>1125</v>
      </c>
      <c r="D520">
        <v>-43.11</v>
      </c>
      <c r="E520">
        <v>21607.04</v>
      </c>
      <c r="F520" t="s">
        <v>163</v>
      </c>
      <c r="G520" t="s">
        <v>1189</v>
      </c>
    </row>
    <row r="521" spans="1:7" ht="13.5">
      <c r="A521" s="5">
        <v>42541</v>
      </c>
      <c r="B521" t="s">
        <v>25</v>
      </c>
      <c r="C521" t="s">
        <v>1126</v>
      </c>
      <c r="D521">
        <v>10</v>
      </c>
      <c r="E521">
        <v>21617.04</v>
      </c>
      <c r="F521" t="s">
        <v>163</v>
      </c>
      <c r="G521" t="s">
        <v>1190</v>
      </c>
    </row>
    <row r="522" spans="1:7" ht="13.5">
      <c r="A522" s="5">
        <v>42541</v>
      </c>
      <c r="B522" t="s">
        <v>25</v>
      </c>
      <c r="C522" t="s">
        <v>1127</v>
      </c>
      <c r="D522">
        <v>20</v>
      </c>
      <c r="E522">
        <v>21637.04</v>
      </c>
      <c r="F522" t="s">
        <v>163</v>
      </c>
      <c r="G522" t="s">
        <v>1191</v>
      </c>
    </row>
    <row r="523" spans="1:7" ht="13.5">
      <c r="A523" s="5">
        <v>42541</v>
      </c>
      <c r="B523" t="s">
        <v>29</v>
      </c>
      <c r="C523" t="s">
        <v>1128</v>
      </c>
      <c r="D523">
        <v>-200</v>
      </c>
      <c r="E523">
        <v>21437.04</v>
      </c>
      <c r="F523" t="s">
        <v>163</v>
      </c>
      <c r="G523" t="s">
        <v>1192</v>
      </c>
    </row>
    <row r="524" spans="1:7" ht="13.5">
      <c r="A524" s="5">
        <v>42541</v>
      </c>
      <c r="B524" t="s">
        <v>29</v>
      </c>
      <c r="C524" t="s">
        <v>1129</v>
      </c>
      <c r="D524">
        <v>-100</v>
      </c>
      <c r="E524">
        <v>21337.04</v>
      </c>
      <c r="F524" t="s">
        <v>163</v>
      </c>
      <c r="G524" t="s">
        <v>1193</v>
      </c>
    </row>
    <row r="525" spans="1:7" ht="13.5">
      <c r="A525" s="5">
        <v>42542</v>
      </c>
      <c r="B525" t="s">
        <v>25</v>
      </c>
      <c r="C525" t="s">
        <v>1130</v>
      </c>
      <c r="D525">
        <v>24</v>
      </c>
      <c r="E525">
        <v>21361.04</v>
      </c>
      <c r="F525" t="s">
        <v>163</v>
      </c>
      <c r="G525" t="s">
        <v>1194</v>
      </c>
    </row>
    <row r="526" spans="1:7" ht="13.5">
      <c r="A526" s="5">
        <v>42542</v>
      </c>
      <c r="B526" t="s">
        <v>25</v>
      </c>
      <c r="C526" t="s">
        <v>1131</v>
      </c>
      <c r="D526">
        <v>30</v>
      </c>
      <c r="E526">
        <v>21391.04</v>
      </c>
      <c r="F526" t="s">
        <v>163</v>
      </c>
      <c r="G526" t="s">
        <v>1195</v>
      </c>
    </row>
    <row r="527" spans="1:7" ht="13.5">
      <c r="A527" s="5">
        <v>42543</v>
      </c>
      <c r="B527" t="s">
        <v>25</v>
      </c>
      <c r="C527" t="s">
        <v>1132</v>
      </c>
      <c r="D527">
        <v>12</v>
      </c>
      <c r="E527">
        <v>21403.04</v>
      </c>
      <c r="F527" t="s">
        <v>163</v>
      </c>
      <c r="G527" t="s">
        <v>1196</v>
      </c>
    </row>
    <row r="528" spans="1:7" ht="13.5">
      <c r="A528" s="5">
        <v>42543</v>
      </c>
      <c r="B528" t="s">
        <v>29</v>
      </c>
      <c r="C528" t="s">
        <v>1133</v>
      </c>
      <c r="D528">
        <v>-133.4</v>
      </c>
      <c r="E528">
        <v>21269.64</v>
      </c>
      <c r="F528" t="s">
        <v>163</v>
      </c>
      <c r="G528" t="s">
        <v>1197</v>
      </c>
    </row>
    <row r="529" spans="1:7" ht="13.5">
      <c r="A529" s="5">
        <v>42543</v>
      </c>
      <c r="B529" t="s">
        <v>29</v>
      </c>
      <c r="C529" t="s">
        <v>1134</v>
      </c>
      <c r="D529">
        <v>-21.9</v>
      </c>
      <c r="E529">
        <v>21247.74</v>
      </c>
      <c r="F529" t="s">
        <v>163</v>
      </c>
      <c r="G529" t="s">
        <v>1198</v>
      </c>
    </row>
    <row r="530" spans="1:7" ht="13.5">
      <c r="A530" s="5">
        <v>42543</v>
      </c>
      <c r="B530" t="s">
        <v>29</v>
      </c>
      <c r="C530" t="s">
        <v>1135</v>
      </c>
      <c r="D530">
        <v>-12.47</v>
      </c>
      <c r="E530">
        <v>21235.27</v>
      </c>
      <c r="F530" t="s">
        <v>163</v>
      </c>
      <c r="G530" t="s">
        <v>1199</v>
      </c>
    </row>
    <row r="531" spans="1:7" ht="13.5">
      <c r="A531" s="5">
        <v>42544</v>
      </c>
      <c r="B531" t="s">
        <v>25</v>
      </c>
      <c r="C531" t="s">
        <v>1136</v>
      </c>
      <c r="D531">
        <v>24</v>
      </c>
      <c r="E531">
        <v>21259.27</v>
      </c>
      <c r="F531" t="s">
        <v>163</v>
      </c>
      <c r="G531" t="s">
        <v>1200</v>
      </c>
    </row>
    <row r="532" spans="1:7" ht="13.5">
      <c r="A532" s="5">
        <v>42545</v>
      </c>
      <c r="B532" t="s">
        <v>25</v>
      </c>
      <c r="C532" t="s">
        <v>1137</v>
      </c>
      <c r="D532">
        <v>24</v>
      </c>
      <c r="E532">
        <v>21283.27</v>
      </c>
      <c r="F532" t="s">
        <v>163</v>
      </c>
      <c r="G532" t="s">
        <v>1201</v>
      </c>
    </row>
    <row r="533" spans="1:7" ht="13.5">
      <c r="A533" s="5">
        <v>42548</v>
      </c>
      <c r="B533" t="s">
        <v>25</v>
      </c>
      <c r="C533" t="s">
        <v>1138</v>
      </c>
      <c r="D533">
        <v>18</v>
      </c>
      <c r="E533">
        <v>21301.27</v>
      </c>
      <c r="F533" t="s">
        <v>163</v>
      </c>
      <c r="G533" t="s">
        <v>1202</v>
      </c>
    </row>
    <row r="534" spans="1:7" ht="13.5">
      <c r="A534" s="5">
        <v>42548</v>
      </c>
      <c r="B534" t="s">
        <v>25</v>
      </c>
      <c r="C534" t="s">
        <v>1139</v>
      </c>
      <c r="D534">
        <v>24</v>
      </c>
      <c r="E534">
        <v>21325.27</v>
      </c>
      <c r="F534" t="s">
        <v>163</v>
      </c>
      <c r="G534" t="s">
        <v>1203</v>
      </c>
    </row>
    <row r="535" spans="1:7" ht="13.5">
      <c r="A535" s="5">
        <v>42548</v>
      </c>
      <c r="B535" t="s">
        <v>25</v>
      </c>
      <c r="C535" t="s">
        <v>1140</v>
      </c>
      <c r="D535">
        <v>18</v>
      </c>
      <c r="E535">
        <v>21343.27</v>
      </c>
      <c r="F535" t="s">
        <v>163</v>
      </c>
      <c r="G535" t="s">
        <v>1204</v>
      </c>
    </row>
    <row r="536" spans="1:7" ht="13.5">
      <c r="A536" s="5">
        <v>42548</v>
      </c>
      <c r="B536" t="s">
        <v>25</v>
      </c>
      <c r="C536" t="s">
        <v>1141</v>
      </c>
      <c r="D536">
        <v>50</v>
      </c>
      <c r="E536">
        <v>21393.27</v>
      </c>
      <c r="F536" t="s">
        <v>163</v>
      </c>
      <c r="G536" t="s">
        <v>1205</v>
      </c>
    </row>
    <row r="537" spans="1:7" ht="13.5">
      <c r="A537" s="5">
        <v>42548</v>
      </c>
      <c r="B537" t="s">
        <v>25</v>
      </c>
      <c r="C537" t="s">
        <v>1143</v>
      </c>
      <c r="D537">
        <v>18</v>
      </c>
      <c r="E537">
        <v>21411.27</v>
      </c>
      <c r="F537" t="s">
        <v>163</v>
      </c>
      <c r="G537" t="s">
        <v>1206</v>
      </c>
    </row>
    <row r="538" spans="1:7" ht="13.5">
      <c r="A538" s="5">
        <v>42548</v>
      </c>
      <c r="B538" t="s">
        <v>25</v>
      </c>
      <c r="C538" t="s">
        <v>1144</v>
      </c>
      <c r="D538">
        <v>18</v>
      </c>
      <c r="E538">
        <v>21429.27</v>
      </c>
      <c r="F538" t="s">
        <v>163</v>
      </c>
      <c r="G538" t="s">
        <v>1207</v>
      </c>
    </row>
    <row r="539" spans="1:7" ht="13.5">
      <c r="A539" s="5">
        <v>42548</v>
      </c>
      <c r="B539" t="s">
        <v>68</v>
      </c>
      <c r="C539" t="s">
        <v>119</v>
      </c>
      <c r="D539">
        <v>10</v>
      </c>
      <c r="E539">
        <v>21439.27</v>
      </c>
      <c r="F539" t="s">
        <v>163</v>
      </c>
      <c r="G539" t="s">
        <v>1208</v>
      </c>
    </row>
    <row r="540" spans="1:7" ht="13.5">
      <c r="A540" s="5">
        <v>42548</v>
      </c>
      <c r="B540" t="s">
        <v>29</v>
      </c>
      <c r="C540" t="s">
        <v>1145</v>
      </c>
      <c r="D540">
        <v>-100</v>
      </c>
      <c r="E540">
        <v>21339.27</v>
      </c>
      <c r="F540" t="s">
        <v>163</v>
      </c>
      <c r="G540" t="s">
        <v>1209</v>
      </c>
    </row>
    <row r="541" spans="1:7" ht="13.5">
      <c r="A541" s="5">
        <v>42549</v>
      </c>
      <c r="B541" t="s">
        <v>25</v>
      </c>
      <c r="C541" t="s">
        <v>1146</v>
      </c>
      <c r="D541">
        <v>40</v>
      </c>
      <c r="E541">
        <v>21379.27</v>
      </c>
      <c r="F541" t="s">
        <v>163</v>
      </c>
      <c r="G541" t="s">
        <v>1210</v>
      </c>
    </row>
    <row r="542" spans="1:7" ht="13.5">
      <c r="A542" s="5">
        <v>42549</v>
      </c>
      <c r="B542" t="s">
        <v>25</v>
      </c>
      <c r="C542" t="s">
        <v>1147</v>
      </c>
      <c r="D542">
        <v>12</v>
      </c>
      <c r="E542">
        <v>21391.27</v>
      </c>
      <c r="F542" t="s">
        <v>163</v>
      </c>
      <c r="G542" t="s">
        <v>1211</v>
      </c>
    </row>
    <row r="543" spans="1:7" ht="13.5">
      <c r="A543" s="5">
        <v>42549</v>
      </c>
      <c r="B543" t="s">
        <v>25</v>
      </c>
      <c r="C543" t="s">
        <v>1148</v>
      </c>
      <c r="D543">
        <v>70</v>
      </c>
      <c r="E543">
        <v>21461.27</v>
      </c>
      <c r="F543" t="s">
        <v>163</v>
      </c>
      <c r="G543" t="s">
        <v>1212</v>
      </c>
    </row>
    <row r="544" spans="1:7" ht="13.5">
      <c r="A544" s="5">
        <v>42549</v>
      </c>
      <c r="B544" t="s">
        <v>25</v>
      </c>
      <c r="C544" t="s">
        <v>113</v>
      </c>
      <c r="D544">
        <v>12</v>
      </c>
      <c r="E544">
        <v>21473.27</v>
      </c>
      <c r="F544" t="s">
        <v>163</v>
      </c>
      <c r="G544" t="s">
        <v>1213</v>
      </c>
    </row>
    <row r="545" spans="1:7" ht="13.5">
      <c r="A545" s="5">
        <v>42550</v>
      </c>
      <c r="B545" t="s">
        <v>25</v>
      </c>
      <c r="C545" t="s">
        <v>1149</v>
      </c>
      <c r="D545">
        <v>110</v>
      </c>
      <c r="E545">
        <v>21583.27</v>
      </c>
      <c r="F545" t="s">
        <v>163</v>
      </c>
      <c r="G545" t="s">
        <v>1214</v>
      </c>
    </row>
    <row r="546" spans="1:7" ht="13.5">
      <c r="A546" s="5">
        <v>42550</v>
      </c>
      <c r="B546" t="s">
        <v>25</v>
      </c>
      <c r="C546" t="s">
        <v>1151</v>
      </c>
      <c r="D546">
        <v>40</v>
      </c>
      <c r="E546">
        <v>21623.27</v>
      </c>
      <c r="F546" t="s">
        <v>163</v>
      </c>
      <c r="G546" t="s">
        <v>1215</v>
      </c>
    </row>
    <row r="547" spans="1:7" ht="13.5">
      <c r="A547" s="5">
        <v>42550</v>
      </c>
      <c r="B547" t="s">
        <v>29</v>
      </c>
      <c r="C547" t="s">
        <v>1152</v>
      </c>
      <c r="D547">
        <v>-60</v>
      </c>
      <c r="E547">
        <v>21563.27</v>
      </c>
      <c r="F547" t="s">
        <v>163</v>
      </c>
      <c r="G547" t="s">
        <v>1216</v>
      </c>
    </row>
    <row r="548" spans="1:7" ht="13.5">
      <c r="A548" s="58">
        <v>42551</v>
      </c>
      <c r="B548" s="59" t="s">
        <v>25</v>
      </c>
      <c r="C548" s="59" t="s">
        <v>1153</v>
      </c>
      <c r="D548" s="59">
        <v>200</v>
      </c>
      <c r="E548" s="59">
        <v>21763.27</v>
      </c>
      <c r="F548" s="59" t="s">
        <v>163</v>
      </c>
      <c r="G548" s="59" t="s">
        <v>1217</v>
      </c>
    </row>
    <row r="549" spans="1:7" ht="13.5">
      <c r="A549" s="5">
        <v>42552</v>
      </c>
      <c r="B549" t="s">
        <v>25</v>
      </c>
      <c r="C549" t="s">
        <v>1155</v>
      </c>
      <c r="D549">
        <v>12</v>
      </c>
      <c r="E549">
        <v>21775.27</v>
      </c>
      <c r="F549" t="s">
        <v>163</v>
      </c>
      <c r="G549" t="s">
        <v>1216</v>
      </c>
    </row>
    <row r="550" spans="1:7" ht="13.5">
      <c r="A550" s="5">
        <v>42552</v>
      </c>
      <c r="B550" t="s">
        <v>25</v>
      </c>
      <c r="C550" t="s">
        <v>1156</v>
      </c>
      <c r="D550">
        <v>30</v>
      </c>
      <c r="E550">
        <v>21805.27</v>
      </c>
      <c r="F550" t="s">
        <v>163</v>
      </c>
      <c r="G550" t="s">
        <v>1217</v>
      </c>
    </row>
    <row r="551" spans="1:7" ht="13.5">
      <c r="A551" s="5">
        <v>42552</v>
      </c>
      <c r="B551" t="s">
        <v>33</v>
      </c>
      <c r="C551" t="s">
        <v>1157</v>
      </c>
      <c r="D551">
        <v>150</v>
      </c>
      <c r="E551">
        <v>21955.27</v>
      </c>
      <c r="F551" t="s">
        <v>163</v>
      </c>
      <c r="G551" t="s">
        <v>1286</v>
      </c>
    </row>
    <row r="552" spans="1:7" ht="15">
      <c r="A552" s="3">
        <v>42555</v>
      </c>
      <c r="B552" s="4" t="s">
        <v>25</v>
      </c>
      <c r="C552" s="4" t="s">
        <v>1218</v>
      </c>
      <c r="D552" s="4">
        <v>120</v>
      </c>
      <c r="E552" s="4">
        <v>22075.27</v>
      </c>
      <c r="F552" t="s">
        <v>163</v>
      </c>
      <c r="G552" t="s">
        <v>1287</v>
      </c>
    </row>
    <row r="553" spans="1:7" ht="15">
      <c r="A553" s="3">
        <v>42555</v>
      </c>
      <c r="B553" s="4" t="s">
        <v>25</v>
      </c>
      <c r="C553" s="4" t="s">
        <v>1219</v>
      </c>
      <c r="D553" s="4">
        <v>24</v>
      </c>
      <c r="E553" s="4">
        <v>22099.27</v>
      </c>
      <c r="F553" t="s">
        <v>163</v>
      </c>
      <c r="G553" t="s">
        <v>1288</v>
      </c>
    </row>
    <row r="554" spans="1:7" ht="15">
      <c r="A554" s="3">
        <v>42555</v>
      </c>
      <c r="B554" s="4" t="s">
        <v>25</v>
      </c>
      <c r="C554" s="4" t="s">
        <v>1220</v>
      </c>
      <c r="D554" s="4">
        <v>10</v>
      </c>
      <c r="E554" s="4">
        <v>22109.27</v>
      </c>
      <c r="F554" t="s">
        <v>163</v>
      </c>
      <c r="G554" t="s">
        <v>1289</v>
      </c>
    </row>
    <row r="555" spans="1:7" ht="15">
      <c r="A555" s="3">
        <v>42555</v>
      </c>
      <c r="B555" s="4" t="s">
        <v>68</v>
      </c>
      <c r="C555" s="4" t="s">
        <v>119</v>
      </c>
      <c r="D555" s="4">
        <v>10</v>
      </c>
      <c r="E555" s="4">
        <v>22119.27</v>
      </c>
      <c r="F555" t="s">
        <v>163</v>
      </c>
      <c r="G555" t="s">
        <v>1290</v>
      </c>
    </row>
    <row r="556" spans="1:7" ht="15">
      <c r="A556" s="3">
        <v>42555</v>
      </c>
      <c r="B556" s="4" t="s">
        <v>28</v>
      </c>
      <c r="C556" s="4" t="s">
        <v>133</v>
      </c>
      <c r="D556" s="4">
        <v>-243</v>
      </c>
      <c r="E556" s="4">
        <v>21876.27</v>
      </c>
      <c r="F556" t="s">
        <v>163</v>
      </c>
      <c r="G556" t="s">
        <v>1291</v>
      </c>
    </row>
    <row r="557" spans="1:7" ht="15">
      <c r="A557" s="3">
        <v>42556</v>
      </c>
      <c r="B557" s="4" t="s">
        <v>25</v>
      </c>
      <c r="C557" s="4" t="s">
        <v>1221</v>
      </c>
      <c r="D557" s="4">
        <v>40</v>
      </c>
      <c r="E557" s="4">
        <v>21916.27</v>
      </c>
      <c r="F557" t="s">
        <v>163</v>
      </c>
      <c r="G557" t="s">
        <v>1292</v>
      </c>
    </row>
    <row r="558" spans="1:7" ht="15">
      <c r="A558" s="3">
        <v>42558</v>
      </c>
      <c r="B558" s="4" t="s">
        <v>25</v>
      </c>
      <c r="C558" s="4" t="s">
        <v>1222</v>
      </c>
      <c r="D558" s="4">
        <v>55</v>
      </c>
      <c r="E558" s="4">
        <v>21971.27</v>
      </c>
      <c r="F558" t="s">
        <v>163</v>
      </c>
      <c r="G558" t="s">
        <v>1293</v>
      </c>
    </row>
    <row r="559" spans="1:7" ht="15">
      <c r="A559" s="3">
        <v>42558</v>
      </c>
      <c r="B559" s="4" t="s">
        <v>29</v>
      </c>
      <c r="C559" s="4" t="s">
        <v>1224</v>
      </c>
      <c r="D559" s="4">
        <v>-480</v>
      </c>
      <c r="E559" s="4">
        <v>21491.27</v>
      </c>
      <c r="F559" t="s">
        <v>163</v>
      </c>
      <c r="G559" t="s">
        <v>1294</v>
      </c>
    </row>
    <row r="560" spans="1:7" ht="15">
      <c r="A560" s="3">
        <v>42559</v>
      </c>
      <c r="B560" s="4" t="s">
        <v>25</v>
      </c>
      <c r="C560" s="4" t="s">
        <v>1226</v>
      </c>
      <c r="D560" s="4">
        <v>10</v>
      </c>
      <c r="E560" s="4">
        <v>21501.27</v>
      </c>
      <c r="F560" t="s">
        <v>163</v>
      </c>
      <c r="G560" t="s">
        <v>1295</v>
      </c>
    </row>
    <row r="561" spans="1:7" ht="15">
      <c r="A561" s="3">
        <v>42559</v>
      </c>
      <c r="B561" s="4" t="s">
        <v>25</v>
      </c>
      <c r="C561" s="4" t="s">
        <v>1227</v>
      </c>
      <c r="D561" s="4">
        <v>168</v>
      </c>
      <c r="E561" s="4">
        <v>21669.27</v>
      </c>
      <c r="F561" t="s">
        <v>163</v>
      </c>
      <c r="G561" t="s">
        <v>1296</v>
      </c>
    </row>
    <row r="562" spans="1:7" ht="15">
      <c r="A562" s="3">
        <v>42559</v>
      </c>
      <c r="B562" s="4" t="s">
        <v>25</v>
      </c>
      <c r="C562" s="4" t="s">
        <v>1228</v>
      </c>
      <c r="D562" s="4">
        <v>18</v>
      </c>
      <c r="E562" s="4">
        <v>21687.27</v>
      </c>
      <c r="F562" t="s">
        <v>163</v>
      </c>
      <c r="G562" t="s">
        <v>1297</v>
      </c>
    </row>
    <row r="563" spans="1:7" ht="15">
      <c r="A563" s="3">
        <v>42559</v>
      </c>
      <c r="B563" s="4" t="s">
        <v>25</v>
      </c>
      <c r="C563" s="4" t="s">
        <v>1229</v>
      </c>
      <c r="D563" s="4">
        <v>30</v>
      </c>
      <c r="E563" s="4">
        <v>21717.27</v>
      </c>
      <c r="F563" t="s">
        <v>163</v>
      </c>
      <c r="G563" t="s">
        <v>1298</v>
      </c>
    </row>
    <row r="564" spans="1:7" ht="15">
      <c r="A564" s="3">
        <v>42559</v>
      </c>
      <c r="B564" s="4" t="s">
        <v>25</v>
      </c>
      <c r="C564" s="4" t="s">
        <v>1230</v>
      </c>
      <c r="D564" s="4">
        <v>96</v>
      </c>
      <c r="E564" s="4">
        <v>21813.27</v>
      </c>
      <c r="F564" t="s">
        <v>163</v>
      </c>
      <c r="G564" t="s">
        <v>1299</v>
      </c>
    </row>
    <row r="565" spans="1:7" ht="15">
      <c r="A565" s="3">
        <v>42559</v>
      </c>
      <c r="B565" s="4" t="s">
        <v>25</v>
      </c>
      <c r="C565" s="4" t="s">
        <v>1231</v>
      </c>
      <c r="D565" s="4">
        <v>40</v>
      </c>
      <c r="E565" s="4">
        <v>21853.27</v>
      </c>
      <c r="F565" t="s">
        <v>163</v>
      </c>
      <c r="G565" t="s">
        <v>1300</v>
      </c>
    </row>
    <row r="566" spans="1:7" ht="13.5">
      <c r="A566" s="5">
        <v>42562</v>
      </c>
      <c r="B566" t="s">
        <v>25</v>
      </c>
      <c r="C566" t="s">
        <v>1232</v>
      </c>
      <c r="D566">
        <v>30</v>
      </c>
      <c r="E566">
        <v>21883.27</v>
      </c>
      <c r="F566" t="s">
        <v>163</v>
      </c>
      <c r="G566" t="s">
        <v>1301</v>
      </c>
    </row>
    <row r="567" spans="1:7" ht="13.5">
      <c r="A567" s="5">
        <v>42562</v>
      </c>
      <c r="B567" t="s">
        <v>25</v>
      </c>
      <c r="C567" t="s">
        <v>1233</v>
      </c>
      <c r="D567">
        <v>20</v>
      </c>
      <c r="E567">
        <v>21903.27</v>
      </c>
      <c r="F567" t="s">
        <v>163</v>
      </c>
      <c r="G567" t="s">
        <v>1302</v>
      </c>
    </row>
    <row r="568" spans="1:7" ht="13.5">
      <c r="A568" s="5">
        <v>42562</v>
      </c>
      <c r="B568" t="s">
        <v>62</v>
      </c>
      <c r="C568" t="s">
        <v>1234</v>
      </c>
      <c r="D568">
        <v>350</v>
      </c>
      <c r="E568">
        <v>22253.27</v>
      </c>
      <c r="F568" t="s">
        <v>163</v>
      </c>
      <c r="G568" t="s">
        <v>1303</v>
      </c>
    </row>
    <row r="569" spans="1:7" ht="13.5">
      <c r="A569" s="5">
        <v>42562</v>
      </c>
      <c r="B569" t="s">
        <v>62</v>
      </c>
      <c r="C569" t="s">
        <v>1235</v>
      </c>
      <c r="D569">
        <v>40</v>
      </c>
      <c r="E569">
        <v>22293.27</v>
      </c>
      <c r="F569" t="s">
        <v>163</v>
      </c>
      <c r="G569" t="s">
        <v>1304</v>
      </c>
    </row>
    <row r="570" spans="1:7" ht="13.5">
      <c r="A570" s="5">
        <v>42562</v>
      </c>
      <c r="B570" t="s">
        <v>62</v>
      </c>
      <c r="C570" t="s">
        <v>1236</v>
      </c>
      <c r="D570">
        <v>150</v>
      </c>
      <c r="E570">
        <v>22443.27</v>
      </c>
      <c r="F570" t="s">
        <v>163</v>
      </c>
      <c r="G570" t="s">
        <v>1305</v>
      </c>
    </row>
    <row r="571" spans="1:7" ht="13.5">
      <c r="A571" s="5">
        <v>42562</v>
      </c>
      <c r="B571" t="s">
        <v>62</v>
      </c>
      <c r="C571" t="s">
        <v>1237</v>
      </c>
      <c r="D571">
        <v>300</v>
      </c>
      <c r="E571">
        <v>22743.27</v>
      </c>
      <c r="F571" t="s">
        <v>163</v>
      </c>
      <c r="G571" t="s">
        <v>1306</v>
      </c>
    </row>
    <row r="572" spans="1:7" ht="13.5">
      <c r="A572" s="5">
        <v>42562</v>
      </c>
      <c r="B572" t="s">
        <v>62</v>
      </c>
      <c r="C572" t="s">
        <v>1239</v>
      </c>
      <c r="D572">
        <v>200</v>
      </c>
      <c r="E572">
        <v>22943.27</v>
      </c>
      <c r="F572" t="s">
        <v>163</v>
      </c>
      <c r="G572" t="s">
        <v>1307</v>
      </c>
    </row>
    <row r="573" spans="1:7" ht="13.5">
      <c r="A573" s="5">
        <v>42562</v>
      </c>
      <c r="B573" t="s">
        <v>62</v>
      </c>
      <c r="C573" t="s">
        <v>1240</v>
      </c>
      <c r="D573">
        <v>140</v>
      </c>
      <c r="E573">
        <v>23083.27</v>
      </c>
      <c r="F573" t="s">
        <v>163</v>
      </c>
      <c r="G573" t="s">
        <v>1308</v>
      </c>
    </row>
    <row r="574" spans="1:7" ht="13.5">
      <c r="A574" s="5">
        <v>42563</v>
      </c>
      <c r="B574" t="s">
        <v>25</v>
      </c>
      <c r="C574" t="s">
        <v>1241</v>
      </c>
      <c r="D574">
        <v>80</v>
      </c>
      <c r="E574">
        <v>23163.27</v>
      </c>
      <c r="F574" t="s">
        <v>163</v>
      </c>
      <c r="G574" t="s">
        <v>1309</v>
      </c>
    </row>
    <row r="575" spans="1:7" ht="13.5">
      <c r="A575" s="5">
        <v>42563</v>
      </c>
      <c r="B575" t="s">
        <v>25</v>
      </c>
      <c r="C575" t="s">
        <v>1243</v>
      </c>
      <c r="D575">
        <v>240</v>
      </c>
      <c r="E575">
        <v>23403.27</v>
      </c>
      <c r="F575" t="s">
        <v>163</v>
      </c>
      <c r="G575" t="s">
        <v>1310</v>
      </c>
    </row>
    <row r="576" spans="1:7" ht="13.5">
      <c r="A576" s="5">
        <v>42563</v>
      </c>
      <c r="B576" t="s">
        <v>62</v>
      </c>
      <c r="C576" t="s">
        <v>1245</v>
      </c>
      <c r="D576">
        <v>20</v>
      </c>
      <c r="E576">
        <v>23423.27</v>
      </c>
      <c r="F576" t="s">
        <v>163</v>
      </c>
      <c r="G576" t="s">
        <v>1311</v>
      </c>
    </row>
    <row r="577" spans="1:7" ht="13.5">
      <c r="A577" s="5">
        <v>42563</v>
      </c>
      <c r="B577" t="s">
        <v>62</v>
      </c>
      <c r="C577" t="s">
        <v>1246</v>
      </c>
      <c r="D577">
        <v>20</v>
      </c>
      <c r="E577">
        <v>23443.27</v>
      </c>
      <c r="F577" t="s">
        <v>163</v>
      </c>
      <c r="G577" t="s">
        <v>1312</v>
      </c>
    </row>
    <row r="578" spans="1:7" ht="13.5">
      <c r="A578" s="5">
        <v>42563</v>
      </c>
      <c r="B578" t="s">
        <v>62</v>
      </c>
      <c r="C578" t="s">
        <v>1247</v>
      </c>
      <c r="D578">
        <v>20</v>
      </c>
      <c r="E578">
        <v>23463.27</v>
      </c>
      <c r="F578" t="s">
        <v>163</v>
      </c>
      <c r="G578" t="s">
        <v>1313</v>
      </c>
    </row>
    <row r="579" spans="1:7" ht="13.5">
      <c r="A579" s="5">
        <v>42564</v>
      </c>
      <c r="B579" t="s">
        <v>25</v>
      </c>
      <c r="C579" t="s">
        <v>1248</v>
      </c>
      <c r="D579">
        <v>270</v>
      </c>
      <c r="E579">
        <v>23733.27</v>
      </c>
      <c r="F579" t="s">
        <v>163</v>
      </c>
      <c r="G579" t="s">
        <v>1314</v>
      </c>
    </row>
    <row r="580" spans="1:7" ht="13.5">
      <c r="A580" s="5">
        <v>42564</v>
      </c>
      <c r="B580" t="s">
        <v>29</v>
      </c>
      <c r="C580" t="s">
        <v>1250</v>
      </c>
      <c r="D580">
        <v>-595</v>
      </c>
      <c r="E580">
        <v>23138.27</v>
      </c>
      <c r="F580" t="s">
        <v>163</v>
      </c>
      <c r="G580" t="s">
        <v>1315</v>
      </c>
    </row>
    <row r="581" spans="1:7" ht="13.5">
      <c r="A581" s="5">
        <v>42565</v>
      </c>
      <c r="B581" t="s">
        <v>25</v>
      </c>
      <c r="C581" t="s">
        <v>1251</v>
      </c>
      <c r="D581">
        <v>18</v>
      </c>
      <c r="E581">
        <v>23156.27</v>
      </c>
      <c r="F581" t="s">
        <v>163</v>
      </c>
      <c r="G581" t="s">
        <v>1316</v>
      </c>
    </row>
    <row r="582" spans="1:7" ht="13.5">
      <c r="A582" s="5">
        <v>42565</v>
      </c>
      <c r="B582" t="s">
        <v>25</v>
      </c>
      <c r="C582" t="s">
        <v>1252</v>
      </c>
      <c r="D582">
        <v>50</v>
      </c>
      <c r="E582">
        <v>23206.27</v>
      </c>
      <c r="F582" t="s">
        <v>163</v>
      </c>
      <c r="G582" t="s">
        <v>1317</v>
      </c>
    </row>
    <row r="583" spans="1:7" ht="13.5">
      <c r="A583" s="5">
        <v>42566</v>
      </c>
      <c r="B583" t="s">
        <v>25</v>
      </c>
      <c r="C583" t="s">
        <v>1253</v>
      </c>
      <c r="D583">
        <v>12</v>
      </c>
      <c r="E583">
        <v>23218.27</v>
      </c>
      <c r="F583" t="s">
        <v>163</v>
      </c>
      <c r="G583" t="s">
        <v>1318</v>
      </c>
    </row>
    <row r="584" spans="1:7" ht="13.5">
      <c r="A584" s="5">
        <v>42566</v>
      </c>
      <c r="B584" t="s">
        <v>25</v>
      </c>
      <c r="C584" t="s">
        <v>1254</v>
      </c>
      <c r="D584">
        <v>40</v>
      </c>
      <c r="E584">
        <v>23258.27</v>
      </c>
      <c r="F584" t="s">
        <v>163</v>
      </c>
      <c r="G584" t="s">
        <v>1319</v>
      </c>
    </row>
    <row r="585" spans="1:7" ht="13.5">
      <c r="A585" s="5">
        <v>42566</v>
      </c>
      <c r="B585" t="s">
        <v>25</v>
      </c>
      <c r="C585" t="s">
        <v>1255</v>
      </c>
      <c r="D585">
        <v>12</v>
      </c>
      <c r="E585">
        <v>23270.27</v>
      </c>
      <c r="F585" t="s">
        <v>163</v>
      </c>
      <c r="G585" t="s">
        <v>1320</v>
      </c>
    </row>
    <row r="586" spans="1:7" ht="13.5">
      <c r="A586" s="5">
        <v>42566</v>
      </c>
      <c r="B586" t="s">
        <v>25</v>
      </c>
      <c r="C586" t="s">
        <v>1256</v>
      </c>
      <c r="D586">
        <v>12</v>
      </c>
      <c r="E586">
        <v>23282.27</v>
      </c>
      <c r="F586" t="s">
        <v>163</v>
      </c>
      <c r="G586" t="s">
        <v>1321</v>
      </c>
    </row>
    <row r="587" spans="1:7" ht="13.5">
      <c r="A587" s="5">
        <v>42566</v>
      </c>
      <c r="B587" t="s">
        <v>25</v>
      </c>
      <c r="C587" t="s">
        <v>1257</v>
      </c>
      <c r="D587">
        <v>20</v>
      </c>
      <c r="E587">
        <v>23302.27</v>
      </c>
      <c r="F587" t="s">
        <v>163</v>
      </c>
      <c r="G587" t="s">
        <v>1322</v>
      </c>
    </row>
    <row r="588" spans="1:7" ht="13.5">
      <c r="A588" s="5">
        <v>42566</v>
      </c>
      <c r="B588" t="s">
        <v>68</v>
      </c>
      <c r="C588" t="s">
        <v>198</v>
      </c>
      <c r="D588">
        <v>70</v>
      </c>
      <c r="E588">
        <v>23372.27</v>
      </c>
      <c r="F588" t="s">
        <v>163</v>
      </c>
      <c r="G588" t="s">
        <v>1323</v>
      </c>
    </row>
    <row r="589" spans="1:7" ht="13.5">
      <c r="A589" s="5">
        <v>42566</v>
      </c>
      <c r="B589" t="s">
        <v>29</v>
      </c>
      <c r="C589" t="s">
        <v>1258</v>
      </c>
      <c r="D589">
        <v>-600</v>
      </c>
      <c r="E589">
        <v>22772.27</v>
      </c>
      <c r="F589" t="s">
        <v>163</v>
      </c>
      <c r="G589" t="s">
        <v>1324</v>
      </c>
    </row>
    <row r="590" spans="1:7" ht="13.5">
      <c r="A590" s="5">
        <v>42566</v>
      </c>
      <c r="B590" t="s">
        <v>29</v>
      </c>
      <c r="C590" t="s">
        <v>1260</v>
      </c>
      <c r="D590">
        <v>-280</v>
      </c>
      <c r="E590">
        <v>22492.27</v>
      </c>
      <c r="F590" t="s">
        <v>163</v>
      </c>
      <c r="G590" t="s">
        <v>1325</v>
      </c>
    </row>
    <row r="591" spans="1:7" ht="13.5">
      <c r="A591" s="5">
        <v>42569</v>
      </c>
      <c r="B591" t="s">
        <v>25</v>
      </c>
      <c r="C591" t="s">
        <v>1261</v>
      </c>
      <c r="D591">
        <v>15</v>
      </c>
      <c r="E591">
        <v>22507.27</v>
      </c>
      <c r="F591" t="s">
        <v>163</v>
      </c>
      <c r="G591" t="s">
        <v>1326</v>
      </c>
    </row>
    <row r="592" spans="1:7" ht="13.5">
      <c r="A592" s="5">
        <v>42569</v>
      </c>
      <c r="B592" t="s">
        <v>25</v>
      </c>
      <c r="C592" t="s">
        <v>1262</v>
      </c>
      <c r="D592">
        <v>30</v>
      </c>
      <c r="E592">
        <v>22537.27</v>
      </c>
      <c r="F592" t="s">
        <v>163</v>
      </c>
      <c r="G592" t="s">
        <v>1327</v>
      </c>
    </row>
    <row r="593" spans="1:7" ht="13.5">
      <c r="A593" s="5">
        <v>42569</v>
      </c>
      <c r="B593" t="s">
        <v>25</v>
      </c>
      <c r="C593" t="s">
        <v>1263</v>
      </c>
      <c r="D593">
        <v>15</v>
      </c>
      <c r="E593">
        <v>22552.27</v>
      </c>
      <c r="F593" t="s">
        <v>163</v>
      </c>
      <c r="G593" t="s">
        <v>1328</v>
      </c>
    </row>
    <row r="594" spans="1:7" ht="13.5">
      <c r="A594" s="5">
        <v>42569</v>
      </c>
      <c r="B594" t="s">
        <v>25</v>
      </c>
      <c r="C594" t="s">
        <v>1265</v>
      </c>
      <c r="D594">
        <v>40</v>
      </c>
      <c r="E594">
        <v>22592.27</v>
      </c>
      <c r="F594" t="s">
        <v>163</v>
      </c>
      <c r="G594" t="s">
        <v>1329</v>
      </c>
    </row>
    <row r="595" spans="1:7" ht="13.5">
      <c r="A595" s="5">
        <v>42569</v>
      </c>
      <c r="B595" t="s">
        <v>25</v>
      </c>
      <c r="C595" t="s">
        <v>1267</v>
      </c>
      <c r="D595">
        <v>50</v>
      </c>
      <c r="E595">
        <v>22642.27</v>
      </c>
      <c r="F595" t="s">
        <v>163</v>
      </c>
      <c r="G595" t="s">
        <v>1330</v>
      </c>
    </row>
    <row r="596" spans="1:7" ht="13.5">
      <c r="A596" s="5">
        <v>42569</v>
      </c>
      <c r="B596" t="s">
        <v>25</v>
      </c>
      <c r="C596" t="s">
        <v>1268</v>
      </c>
      <c r="D596">
        <v>150</v>
      </c>
      <c r="E596">
        <v>22792.27</v>
      </c>
      <c r="F596" t="s">
        <v>163</v>
      </c>
      <c r="G596" t="s">
        <v>1331</v>
      </c>
    </row>
    <row r="597" spans="1:7" ht="13.5">
      <c r="A597" s="5">
        <v>42569</v>
      </c>
      <c r="B597" t="s">
        <v>68</v>
      </c>
      <c r="C597" t="s">
        <v>119</v>
      </c>
      <c r="D597">
        <v>10</v>
      </c>
      <c r="E597">
        <v>22802.27</v>
      </c>
      <c r="F597" t="s">
        <v>163</v>
      </c>
      <c r="G597" t="s">
        <v>1332</v>
      </c>
    </row>
    <row r="598" spans="1:7" ht="13.5">
      <c r="A598" s="5">
        <v>42569</v>
      </c>
      <c r="B598" t="s">
        <v>28</v>
      </c>
      <c r="C598" t="s">
        <v>1270</v>
      </c>
      <c r="D598">
        <v>-43.11</v>
      </c>
      <c r="E598">
        <v>22759.16</v>
      </c>
      <c r="F598" t="s">
        <v>163</v>
      </c>
      <c r="G598" t="s">
        <v>1333</v>
      </c>
    </row>
    <row r="599" spans="1:7" ht="13.5">
      <c r="A599" s="5">
        <v>42569</v>
      </c>
      <c r="B599" t="s">
        <v>28</v>
      </c>
      <c r="C599" t="s">
        <v>65</v>
      </c>
      <c r="D599">
        <v>-102.92</v>
      </c>
      <c r="E599">
        <v>22656.24</v>
      </c>
      <c r="F599" t="s">
        <v>163</v>
      </c>
      <c r="G599" t="s">
        <v>1334</v>
      </c>
    </row>
    <row r="600" spans="1:7" ht="13.5">
      <c r="A600" s="5">
        <v>42571</v>
      </c>
      <c r="B600" t="s">
        <v>25</v>
      </c>
      <c r="C600" t="s">
        <v>1271</v>
      </c>
      <c r="D600">
        <v>20</v>
      </c>
      <c r="E600">
        <v>22676.24</v>
      </c>
      <c r="F600" t="s">
        <v>163</v>
      </c>
      <c r="G600" t="s">
        <v>1335</v>
      </c>
    </row>
    <row r="601" spans="1:7" ht="13.5">
      <c r="A601" s="5">
        <v>42571</v>
      </c>
      <c r="B601" t="s">
        <v>29</v>
      </c>
      <c r="C601" t="s">
        <v>1272</v>
      </c>
      <c r="D601">
        <v>-60</v>
      </c>
      <c r="E601">
        <v>22616.24</v>
      </c>
      <c r="F601" t="s">
        <v>163</v>
      </c>
      <c r="G601" t="s">
        <v>1336</v>
      </c>
    </row>
    <row r="602" spans="1:7" ht="13.5">
      <c r="A602" s="5">
        <v>42572</v>
      </c>
      <c r="B602" t="s">
        <v>70</v>
      </c>
      <c r="C602" t="s">
        <v>1273</v>
      </c>
      <c r="D602">
        <v>-1503.96</v>
      </c>
      <c r="E602">
        <v>21112.28</v>
      </c>
      <c r="F602" t="s">
        <v>163</v>
      </c>
      <c r="G602" t="s">
        <v>1337</v>
      </c>
    </row>
    <row r="603" spans="1:7" ht="13.5">
      <c r="A603" s="5">
        <v>42572</v>
      </c>
      <c r="B603" t="s">
        <v>29</v>
      </c>
      <c r="C603" t="s">
        <v>1274</v>
      </c>
      <c r="D603">
        <v>-200</v>
      </c>
      <c r="E603">
        <v>20912.28</v>
      </c>
      <c r="F603" t="s">
        <v>163</v>
      </c>
      <c r="G603" t="s">
        <v>1338</v>
      </c>
    </row>
    <row r="604" spans="1:7" ht="13.5">
      <c r="A604" s="5">
        <v>42573</v>
      </c>
      <c r="B604" t="s">
        <v>25</v>
      </c>
      <c r="C604" t="s">
        <v>1276</v>
      </c>
      <c r="D604">
        <v>60</v>
      </c>
      <c r="E604">
        <v>20972.28</v>
      </c>
      <c r="F604" t="s">
        <v>163</v>
      </c>
      <c r="G604" t="s">
        <v>1339</v>
      </c>
    </row>
    <row r="605" spans="1:7" ht="13.5">
      <c r="A605" s="5">
        <v>42573</v>
      </c>
      <c r="B605" t="s">
        <v>70</v>
      </c>
      <c r="C605" t="s">
        <v>1277</v>
      </c>
      <c r="D605">
        <v>-2702</v>
      </c>
      <c r="E605">
        <v>18270.28</v>
      </c>
      <c r="F605" t="s">
        <v>163</v>
      </c>
      <c r="G605" t="s">
        <v>1340</v>
      </c>
    </row>
    <row r="606" spans="1:7" ht="13.5">
      <c r="A606" s="16">
        <v>42576</v>
      </c>
      <c r="B606" s="11" t="s">
        <v>117</v>
      </c>
      <c r="C606" s="11" t="s">
        <v>118</v>
      </c>
      <c r="D606" s="11">
        <v>200</v>
      </c>
      <c r="E606" s="11">
        <v>18470.28</v>
      </c>
      <c r="F606" t="s">
        <v>163</v>
      </c>
      <c r="G606" t="s">
        <v>1341</v>
      </c>
    </row>
    <row r="607" spans="1:7" ht="13.5">
      <c r="A607" s="5">
        <v>42576</v>
      </c>
      <c r="B607" t="s">
        <v>25</v>
      </c>
      <c r="C607" t="s">
        <v>1279</v>
      </c>
      <c r="D607">
        <v>12</v>
      </c>
      <c r="E607">
        <v>18482.28</v>
      </c>
      <c r="F607" t="s">
        <v>163</v>
      </c>
      <c r="G607" t="s">
        <v>1342</v>
      </c>
    </row>
    <row r="608" spans="1:7" ht="13.5">
      <c r="A608" s="5">
        <v>42576</v>
      </c>
      <c r="B608" t="s">
        <v>25</v>
      </c>
      <c r="C608" t="s">
        <v>1280</v>
      </c>
      <c r="D608">
        <v>24</v>
      </c>
      <c r="E608">
        <v>18506.28</v>
      </c>
      <c r="F608" t="s">
        <v>163</v>
      </c>
      <c r="G608" t="s">
        <v>1343</v>
      </c>
    </row>
    <row r="609" spans="1:7" ht="13.5">
      <c r="A609" s="5">
        <v>42576</v>
      </c>
      <c r="B609" t="s">
        <v>29</v>
      </c>
      <c r="C609" t="s">
        <v>1281</v>
      </c>
      <c r="D609">
        <v>-126</v>
      </c>
      <c r="E609">
        <v>18380.28</v>
      </c>
      <c r="F609" t="s">
        <v>163</v>
      </c>
      <c r="G609" t="s">
        <v>1344</v>
      </c>
    </row>
    <row r="610" spans="1:7" ht="13.5">
      <c r="A610" s="5">
        <v>42577</v>
      </c>
      <c r="B610" t="s">
        <v>62</v>
      </c>
      <c r="C610" t="s">
        <v>1282</v>
      </c>
      <c r="D610">
        <v>650</v>
      </c>
      <c r="E610">
        <v>19030.28</v>
      </c>
      <c r="F610" t="s">
        <v>163</v>
      </c>
      <c r="G610" t="s">
        <v>1345</v>
      </c>
    </row>
    <row r="611" spans="1:7" ht="13.5">
      <c r="A611" s="5">
        <v>42578</v>
      </c>
      <c r="B611" t="s">
        <v>25</v>
      </c>
      <c r="C611" t="s">
        <v>1283</v>
      </c>
      <c r="D611">
        <v>24</v>
      </c>
      <c r="E611">
        <v>19054.28</v>
      </c>
      <c r="F611" t="s">
        <v>163</v>
      </c>
      <c r="G611" t="s">
        <v>1346</v>
      </c>
    </row>
    <row r="612" spans="1:7" ht="13.5">
      <c r="A612" s="5">
        <v>42578</v>
      </c>
      <c r="B612" t="s">
        <v>28</v>
      </c>
      <c r="C612" t="s">
        <v>60</v>
      </c>
      <c r="D612">
        <v>-561.72</v>
      </c>
      <c r="E612">
        <v>18492.56</v>
      </c>
      <c r="F612" t="s">
        <v>163</v>
      </c>
      <c r="G612" t="s">
        <v>1347</v>
      </c>
    </row>
    <row r="613" spans="1:7" ht="13.5">
      <c r="A613" s="58">
        <v>42580</v>
      </c>
      <c r="B613" s="59" t="s">
        <v>25</v>
      </c>
      <c r="C613" s="59" t="s">
        <v>1284</v>
      </c>
      <c r="D613" s="59">
        <v>250</v>
      </c>
      <c r="E613" s="59">
        <v>18742.56</v>
      </c>
      <c r="F613" s="59" t="s">
        <v>163</v>
      </c>
      <c r="G613" s="59" t="s">
        <v>1348</v>
      </c>
    </row>
    <row r="614" spans="1:7" ht="13.5">
      <c r="A614" s="5">
        <v>42583</v>
      </c>
      <c r="B614" t="s">
        <v>25</v>
      </c>
      <c r="C614" t="s">
        <v>1349</v>
      </c>
      <c r="D614">
        <v>18</v>
      </c>
      <c r="E614">
        <v>18760.56</v>
      </c>
      <c r="F614" t="s">
        <v>163</v>
      </c>
      <c r="G614" t="s">
        <v>1347</v>
      </c>
    </row>
    <row r="615" spans="1:7" ht="13.5">
      <c r="A615" s="5">
        <v>42583</v>
      </c>
      <c r="B615" t="s">
        <v>25</v>
      </c>
      <c r="C615" t="s">
        <v>1350</v>
      </c>
      <c r="D615">
        <v>20</v>
      </c>
      <c r="E615">
        <v>18780.56</v>
      </c>
      <c r="F615" t="s">
        <v>163</v>
      </c>
      <c r="G615" t="s">
        <v>1348</v>
      </c>
    </row>
    <row r="616" spans="1:7" ht="13.5">
      <c r="A616" s="5">
        <v>42583</v>
      </c>
      <c r="B616" t="s">
        <v>25</v>
      </c>
      <c r="C616" t="s">
        <v>1351</v>
      </c>
      <c r="D616">
        <v>18</v>
      </c>
      <c r="E616">
        <v>18798.56</v>
      </c>
      <c r="F616" t="s">
        <v>163</v>
      </c>
      <c r="G616" t="s">
        <v>1417</v>
      </c>
    </row>
    <row r="617" spans="1:7" ht="13.5">
      <c r="A617" s="5">
        <v>42583</v>
      </c>
      <c r="B617" t="s">
        <v>25</v>
      </c>
      <c r="C617" t="s">
        <v>1352</v>
      </c>
      <c r="D617">
        <v>50</v>
      </c>
      <c r="E617">
        <v>18848.56</v>
      </c>
      <c r="F617" t="s">
        <v>163</v>
      </c>
      <c r="G617" t="s">
        <v>1418</v>
      </c>
    </row>
    <row r="618" spans="1:7" ht="13.5">
      <c r="A618" s="5">
        <v>42583</v>
      </c>
      <c r="B618" t="s">
        <v>25</v>
      </c>
      <c r="C618" t="s">
        <v>1353</v>
      </c>
      <c r="D618">
        <v>24</v>
      </c>
      <c r="E618">
        <v>18872.56</v>
      </c>
      <c r="F618" t="s">
        <v>163</v>
      </c>
      <c r="G618" t="s">
        <v>1419</v>
      </c>
    </row>
    <row r="619" spans="1:7" ht="13.5">
      <c r="A619" s="5">
        <v>42583</v>
      </c>
      <c r="B619" t="s">
        <v>25</v>
      </c>
      <c r="C619" t="s">
        <v>1354</v>
      </c>
      <c r="D619">
        <v>18</v>
      </c>
      <c r="E619">
        <v>18890.56</v>
      </c>
      <c r="F619" t="s">
        <v>163</v>
      </c>
      <c r="G619" t="s">
        <v>1420</v>
      </c>
    </row>
    <row r="620" spans="1:7" ht="13.5">
      <c r="A620" s="5">
        <v>42583</v>
      </c>
      <c r="B620" t="s">
        <v>25</v>
      </c>
      <c r="C620" t="s">
        <v>1355</v>
      </c>
      <c r="D620">
        <v>18</v>
      </c>
      <c r="E620">
        <v>18908.56</v>
      </c>
      <c r="F620" t="s">
        <v>163</v>
      </c>
      <c r="G620" t="s">
        <v>1421</v>
      </c>
    </row>
    <row r="621" spans="1:7" ht="13.5">
      <c r="A621" s="5">
        <v>42583</v>
      </c>
      <c r="B621" t="s">
        <v>25</v>
      </c>
      <c r="C621" t="s">
        <v>1356</v>
      </c>
      <c r="D621">
        <v>18</v>
      </c>
      <c r="E621">
        <v>18926.56</v>
      </c>
      <c r="F621" t="s">
        <v>163</v>
      </c>
      <c r="G621" t="s">
        <v>1422</v>
      </c>
    </row>
    <row r="622" spans="1:7" ht="13.5">
      <c r="A622" s="5">
        <v>42583</v>
      </c>
      <c r="B622" t="s">
        <v>62</v>
      </c>
      <c r="C622" t="s">
        <v>1357</v>
      </c>
      <c r="D622">
        <v>570</v>
      </c>
      <c r="E622">
        <v>19496.56</v>
      </c>
      <c r="F622" t="s">
        <v>163</v>
      </c>
      <c r="G622" t="s">
        <v>1423</v>
      </c>
    </row>
    <row r="623" spans="1:7" ht="13.5">
      <c r="A623" s="5">
        <v>42584</v>
      </c>
      <c r="B623" t="s">
        <v>25</v>
      </c>
      <c r="C623" t="s">
        <v>1358</v>
      </c>
      <c r="D623">
        <v>40</v>
      </c>
      <c r="E623">
        <v>19536.56</v>
      </c>
      <c r="F623" t="s">
        <v>163</v>
      </c>
      <c r="G623" t="s">
        <v>1424</v>
      </c>
    </row>
    <row r="624" spans="1:7" ht="13.5">
      <c r="A624" s="5">
        <v>42584</v>
      </c>
      <c r="B624" t="s">
        <v>28</v>
      </c>
      <c r="C624" t="s">
        <v>67</v>
      </c>
      <c r="D624">
        <v>-87.83</v>
      </c>
      <c r="E624">
        <v>19448.73</v>
      </c>
      <c r="F624" t="s">
        <v>163</v>
      </c>
      <c r="G624" t="s">
        <v>1425</v>
      </c>
    </row>
    <row r="625" spans="1:7" ht="13.5">
      <c r="A625" s="5">
        <v>42585</v>
      </c>
      <c r="B625" t="s">
        <v>25</v>
      </c>
      <c r="C625" t="s">
        <v>1359</v>
      </c>
      <c r="D625">
        <v>30</v>
      </c>
      <c r="E625">
        <v>19478.73</v>
      </c>
      <c r="F625" t="s">
        <v>163</v>
      </c>
      <c r="G625" t="s">
        <v>1426</v>
      </c>
    </row>
    <row r="626" spans="1:7" ht="13.5">
      <c r="A626" s="5">
        <v>42585</v>
      </c>
      <c r="B626" t="s">
        <v>68</v>
      </c>
      <c r="C626" t="s">
        <v>1360</v>
      </c>
      <c r="D626">
        <v>76</v>
      </c>
      <c r="E626">
        <v>19554.73</v>
      </c>
      <c r="F626" t="s">
        <v>163</v>
      </c>
      <c r="G626" t="s">
        <v>1427</v>
      </c>
    </row>
    <row r="627" spans="1:7" ht="13.5">
      <c r="A627" s="5">
        <v>42585</v>
      </c>
      <c r="B627" t="s">
        <v>29</v>
      </c>
      <c r="C627" t="s">
        <v>1362</v>
      </c>
      <c r="D627">
        <v>-60</v>
      </c>
      <c r="E627">
        <v>19494.73</v>
      </c>
      <c r="F627" t="s">
        <v>163</v>
      </c>
      <c r="G627" t="s">
        <v>1428</v>
      </c>
    </row>
    <row r="628" spans="1:7" ht="13.5">
      <c r="A628" s="5">
        <v>42585</v>
      </c>
      <c r="B628" t="s">
        <v>29</v>
      </c>
      <c r="C628" t="s">
        <v>1363</v>
      </c>
      <c r="D628">
        <v>-500</v>
      </c>
      <c r="E628">
        <v>18994.73</v>
      </c>
      <c r="F628" t="s">
        <v>163</v>
      </c>
      <c r="G628" t="s">
        <v>1429</v>
      </c>
    </row>
    <row r="629" spans="1:7" ht="13.5">
      <c r="A629" s="5">
        <v>42586</v>
      </c>
      <c r="B629" t="s">
        <v>29</v>
      </c>
      <c r="C629" t="s">
        <v>1365</v>
      </c>
      <c r="D629">
        <v>-300</v>
      </c>
      <c r="E629">
        <v>18694.73</v>
      </c>
      <c r="F629" t="s">
        <v>163</v>
      </c>
      <c r="G629" t="s">
        <v>1430</v>
      </c>
    </row>
    <row r="630" spans="1:7" ht="13.5">
      <c r="A630" s="5">
        <v>42586</v>
      </c>
      <c r="B630" t="s">
        <v>29</v>
      </c>
      <c r="C630" t="s">
        <v>1366</v>
      </c>
      <c r="D630">
        <v>-200</v>
      </c>
      <c r="E630">
        <v>18494.73</v>
      </c>
      <c r="F630" t="s">
        <v>163</v>
      </c>
      <c r="G630" t="s">
        <v>1431</v>
      </c>
    </row>
    <row r="631" spans="1:7" ht="13.5">
      <c r="A631" s="5">
        <v>42587</v>
      </c>
      <c r="B631" t="s">
        <v>25</v>
      </c>
      <c r="C631" t="s">
        <v>1368</v>
      </c>
      <c r="D631">
        <v>78</v>
      </c>
      <c r="E631">
        <v>18572.73</v>
      </c>
      <c r="F631" t="s">
        <v>163</v>
      </c>
      <c r="G631" t="s">
        <v>1432</v>
      </c>
    </row>
    <row r="632" spans="1:7" ht="13.5">
      <c r="A632" s="5">
        <v>42587</v>
      </c>
      <c r="B632" t="s">
        <v>25</v>
      </c>
      <c r="C632" t="s">
        <v>1369</v>
      </c>
      <c r="D632">
        <v>75</v>
      </c>
      <c r="E632">
        <v>18647.73</v>
      </c>
      <c r="F632" t="s">
        <v>163</v>
      </c>
      <c r="G632" t="s">
        <v>1433</v>
      </c>
    </row>
    <row r="633" spans="1:7" ht="13.5">
      <c r="A633" s="5">
        <v>42590</v>
      </c>
      <c r="C633" t="s">
        <v>1370</v>
      </c>
      <c r="D633">
        <v>24</v>
      </c>
      <c r="E633">
        <v>18671.73</v>
      </c>
      <c r="F633" t="s">
        <v>163</v>
      </c>
      <c r="G633" t="s">
        <v>1434</v>
      </c>
    </row>
    <row r="634" spans="1:7" ht="13.5">
      <c r="A634" s="5">
        <v>42590</v>
      </c>
      <c r="B634" t="s">
        <v>117</v>
      </c>
      <c r="C634" t="s">
        <v>128</v>
      </c>
      <c r="D634">
        <v>178</v>
      </c>
      <c r="E634">
        <v>18849.73</v>
      </c>
      <c r="F634" t="s">
        <v>163</v>
      </c>
      <c r="G634" t="s">
        <v>1435</v>
      </c>
    </row>
    <row r="635" spans="1:7" ht="13.5">
      <c r="A635" s="5">
        <v>42590</v>
      </c>
      <c r="B635" t="s">
        <v>25</v>
      </c>
      <c r="C635" t="s">
        <v>1373</v>
      </c>
      <c r="D635">
        <v>50</v>
      </c>
      <c r="E635">
        <v>18899.73</v>
      </c>
      <c r="F635" t="s">
        <v>163</v>
      </c>
      <c r="G635" t="s">
        <v>1436</v>
      </c>
    </row>
    <row r="636" spans="1:7" ht="13.5">
      <c r="A636" s="5">
        <v>42590</v>
      </c>
      <c r="B636" t="s">
        <v>25</v>
      </c>
      <c r="C636" t="s">
        <v>1374</v>
      </c>
      <c r="D636">
        <v>30</v>
      </c>
      <c r="E636">
        <v>18929.73</v>
      </c>
      <c r="F636" t="s">
        <v>163</v>
      </c>
      <c r="G636" t="s">
        <v>1437</v>
      </c>
    </row>
    <row r="637" spans="1:7" ht="13.5">
      <c r="A637" s="5">
        <v>42590</v>
      </c>
      <c r="B637" t="s">
        <v>25</v>
      </c>
      <c r="C637" t="s">
        <v>1375</v>
      </c>
      <c r="D637">
        <v>30</v>
      </c>
      <c r="E637">
        <v>18959.73</v>
      </c>
      <c r="F637" t="s">
        <v>163</v>
      </c>
      <c r="G637" t="s">
        <v>1438</v>
      </c>
    </row>
    <row r="638" spans="1:7" ht="13.5">
      <c r="A638" s="5">
        <v>42591</v>
      </c>
      <c r="B638" t="s">
        <v>70</v>
      </c>
      <c r="C638" t="s">
        <v>1376</v>
      </c>
      <c r="D638">
        <v>-1503.76</v>
      </c>
      <c r="E638">
        <v>17455.97</v>
      </c>
      <c r="F638" t="s">
        <v>163</v>
      </c>
      <c r="G638" t="s">
        <v>1439</v>
      </c>
    </row>
    <row r="639" spans="1:7" ht="13.5">
      <c r="A639" s="5">
        <v>42593</v>
      </c>
      <c r="B639" t="s">
        <v>25</v>
      </c>
      <c r="C639" t="s">
        <v>1377</v>
      </c>
      <c r="D639">
        <v>440</v>
      </c>
      <c r="E639">
        <v>17895.97</v>
      </c>
      <c r="F639" t="s">
        <v>163</v>
      </c>
      <c r="G639" t="s">
        <v>1440</v>
      </c>
    </row>
    <row r="640" spans="1:7" ht="13.5">
      <c r="A640" s="5">
        <v>42593</v>
      </c>
      <c r="B640" t="s">
        <v>25</v>
      </c>
      <c r="C640" t="s">
        <v>1378</v>
      </c>
      <c r="D640">
        <v>58</v>
      </c>
      <c r="E640">
        <v>17953.97</v>
      </c>
      <c r="F640" t="s">
        <v>163</v>
      </c>
      <c r="G640" t="s">
        <v>1441</v>
      </c>
    </row>
    <row r="641" spans="1:7" ht="15">
      <c r="A641" s="3">
        <v>42594</v>
      </c>
      <c r="B641" s="4" t="s">
        <v>25</v>
      </c>
      <c r="C641" s="4" t="s">
        <v>1379</v>
      </c>
      <c r="D641" s="4">
        <v>24</v>
      </c>
      <c r="E641" s="4">
        <v>17977.97</v>
      </c>
      <c r="F641" t="s">
        <v>163</v>
      </c>
      <c r="G641" t="s">
        <v>1442</v>
      </c>
    </row>
    <row r="642" spans="1:7" ht="15">
      <c r="A642" s="3">
        <v>42594</v>
      </c>
      <c r="B642" s="4" t="s">
        <v>25</v>
      </c>
      <c r="C642" s="4" t="s">
        <v>1380</v>
      </c>
      <c r="D642" s="4">
        <v>24</v>
      </c>
      <c r="E642" s="4">
        <v>18001.97</v>
      </c>
      <c r="F642" t="s">
        <v>163</v>
      </c>
      <c r="G642" t="s">
        <v>1443</v>
      </c>
    </row>
    <row r="643" spans="1:7" ht="15">
      <c r="A643" s="3">
        <v>42594</v>
      </c>
      <c r="B643" s="4" t="s">
        <v>25</v>
      </c>
      <c r="C643" s="4" t="s">
        <v>1381</v>
      </c>
      <c r="D643" s="4">
        <v>18</v>
      </c>
      <c r="E643" s="4">
        <v>18019.97</v>
      </c>
      <c r="F643" t="s">
        <v>163</v>
      </c>
      <c r="G643" t="s">
        <v>1444</v>
      </c>
    </row>
    <row r="644" spans="1:7" ht="15">
      <c r="A644" s="3">
        <v>42594</v>
      </c>
      <c r="B644" s="4" t="s">
        <v>25</v>
      </c>
      <c r="C644" s="4" t="s">
        <v>1382</v>
      </c>
      <c r="D644" s="4">
        <v>18</v>
      </c>
      <c r="E644" s="4">
        <v>18037.97</v>
      </c>
      <c r="F644" t="s">
        <v>163</v>
      </c>
      <c r="G644" t="s">
        <v>1445</v>
      </c>
    </row>
    <row r="645" spans="1:7" ht="15">
      <c r="A645" s="3">
        <v>42597</v>
      </c>
      <c r="B645" s="4" t="s">
        <v>25</v>
      </c>
      <c r="C645" s="4" t="s">
        <v>1383</v>
      </c>
      <c r="D645" s="4">
        <v>16</v>
      </c>
      <c r="E645" s="4">
        <v>18053.97</v>
      </c>
      <c r="F645" t="s">
        <v>163</v>
      </c>
      <c r="G645" t="s">
        <v>1446</v>
      </c>
    </row>
    <row r="646" spans="1:7" ht="15">
      <c r="A646" s="3">
        <v>42597</v>
      </c>
      <c r="B646" s="4" t="s">
        <v>29</v>
      </c>
      <c r="C646" s="4" t="s">
        <v>1385</v>
      </c>
      <c r="D646" s="4">
        <v>-120</v>
      </c>
      <c r="E646" s="4">
        <v>17933.97</v>
      </c>
      <c r="F646" t="s">
        <v>163</v>
      </c>
      <c r="G646" t="s">
        <v>1447</v>
      </c>
    </row>
    <row r="647" spans="1:7" ht="15">
      <c r="A647" s="3">
        <v>42597</v>
      </c>
      <c r="B647" s="4" t="s">
        <v>29</v>
      </c>
      <c r="C647" s="4" t="s">
        <v>1387</v>
      </c>
      <c r="D647" s="4">
        <v>-553</v>
      </c>
      <c r="E647" s="4">
        <v>17380.97</v>
      </c>
      <c r="F647" t="s">
        <v>163</v>
      </c>
      <c r="G647" t="s">
        <v>1448</v>
      </c>
    </row>
    <row r="648" spans="1:7" ht="15">
      <c r="A648" s="3">
        <v>42599</v>
      </c>
      <c r="B648" s="4" t="s">
        <v>28</v>
      </c>
      <c r="C648" s="4" t="s">
        <v>1388</v>
      </c>
      <c r="D648" s="4">
        <v>-43.11</v>
      </c>
      <c r="E648" s="4">
        <v>17337.86</v>
      </c>
      <c r="F648" t="s">
        <v>163</v>
      </c>
      <c r="G648" t="s">
        <v>1449</v>
      </c>
    </row>
    <row r="649" spans="1:7" ht="15">
      <c r="A649" s="3">
        <v>42600</v>
      </c>
      <c r="B649" s="4" t="s">
        <v>25</v>
      </c>
      <c r="C649" s="4" t="s">
        <v>1389</v>
      </c>
      <c r="D649" s="4">
        <v>30</v>
      </c>
      <c r="E649" s="4">
        <v>17367.86</v>
      </c>
      <c r="F649" t="s">
        <v>163</v>
      </c>
      <c r="G649" t="s">
        <v>1450</v>
      </c>
    </row>
    <row r="650" spans="1:7" ht="15">
      <c r="A650" s="3">
        <v>42600</v>
      </c>
      <c r="B650" s="4" t="s">
        <v>29</v>
      </c>
      <c r="C650" s="4" t="s">
        <v>1390</v>
      </c>
      <c r="D650" s="4">
        <v>-598.74</v>
      </c>
      <c r="E650" s="4">
        <v>16769.12</v>
      </c>
      <c r="F650" t="s">
        <v>163</v>
      </c>
      <c r="G650" t="s">
        <v>1451</v>
      </c>
    </row>
    <row r="651" spans="1:7" ht="15">
      <c r="A651" s="3">
        <v>42601</v>
      </c>
      <c r="B651" s="4" t="s">
        <v>25</v>
      </c>
      <c r="C651" s="4" t="s">
        <v>1391</v>
      </c>
      <c r="D651" s="4">
        <v>32</v>
      </c>
      <c r="E651" s="4">
        <v>16801.12</v>
      </c>
      <c r="F651" t="s">
        <v>163</v>
      </c>
      <c r="G651" t="s">
        <v>1452</v>
      </c>
    </row>
    <row r="652" spans="1:7" ht="15">
      <c r="A652" s="3">
        <v>42604</v>
      </c>
      <c r="B652" s="4" t="s">
        <v>62</v>
      </c>
      <c r="C652" s="4" t="s">
        <v>1392</v>
      </c>
      <c r="D652" s="4">
        <v>330</v>
      </c>
      <c r="E652" s="4">
        <v>17131.12</v>
      </c>
      <c r="F652" t="s">
        <v>163</v>
      </c>
      <c r="G652" t="s">
        <v>1453</v>
      </c>
    </row>
    <row r="653" spans="1:7" ht="15">
      <c r="A653" s="3">
        <v>42604</v>
      </c>
      <c r="B653" s="4" t="s">
        <v>62</v>
      </c>
      <c r="C653" s="4" t="s">
        <v>1393</v>
      </c>
      <c r="D653" s="4">
        <v>650</v>
      </c>
      <c r="E653" s="4">
        <v>17781.12</v>
      </c>
      <c r="F653" t="s">
        <v>163</v>
      </c>
      <c r="G653" t="s">
        <v>1454</v>
      </c>
    </row>
    <row r="654" spans="1:7" ht="15">
      <c r="A654" s="3">
        <v>42604</v>
      </c>
      <c r="B654" s="4" t="s">
        <v>62</v>
      </c>
      <c r="C654" s="4" t="s">
        <v>1394</v>
      </c>
      <c r="D654" s="4">
        <v>140</v>
      </c>
      <c r="E654" s="4">
        <v>17921.12</v>
      </c>
      <c r="F654" t="s">
        <v>163</v>
      </c>
      <c r="G654" t="s">
        <v>1455</v>
      </c>
    </row>
    <row r="655" spans="1:7" ht="15">
      <c r="A655" s="3">
        <v>42604</v>
      </c>
      <c r="B655" s="4" t="s">
        <v>62</v>
      </c>
      <c r="C655" s="4" t="s">
        <v>1395</v>
      </c>
      <c r="D655" s="4">
        <v>200</v>
      </c>
      <c r="E655" s="4">
        <v>18121.12</v>
      </c>
      <c r="F655" t="s">
        <v>163</v>
      </c>
      <c r="G655" t="s">
        <v>1456</v>
      </c>
    </row>
    <row r="656" spans="1:7" ht="15">
      <c r="A656" s="3">
        <v>42605</v>
      </c>
      <c r="B656" s="4" t="s">
        <v>25</v>
      </c>
      <c r="C656" s="4" t="s">
        <v>1397</v>
      </c>
      <c r="D656" s="4">
        <v>16</v>
      </c>
      <c r="E656" s="4">
        <v>18137.12</v>
      </c>
      <c r="F656" t="s">
        <v>163</v>
      </c>
      <c r="G656" t="s">
        <v>1457</v>
      </c>
    </row>
    <row r="657" spans="1:7" ht="15">
      <c r="A657" s="3">
        <v>42606</v>
      </c>
      <c r="B657" s="4" t="s">
        <v>25</v>
      </c>
      <c r="C657" s="4" t="s">
        <v>1399</v>
      </c>
      <c r="D657" s="4">
        <v>24</v>
      </c>
      <c r="E657" s="4">
        <v>18161.12</v>
      </c>
      <c r="F657" t="s">
        <v>163</v>
      </c>
      <c r="G657" t="s">
        <v>1458</v>
      </c>
    </row>
    <row r="658" spans="1:7" ht="13.5">
      <c r="A658" s="5">
        <v>42608</v>
      </c>
      <c r="B658" t="s">
        <v>25</v>
      </c>
      <c r="C658" t="s">
        <v>1400</v>
      </c>
      <c r="D658">
        <v>20</v>
      </c>
      <c r="E658">
        <v>18181.12</v>
      </c>
      <c r="F658" t="s">
        <v>163</v>
      </c>
      <c r="G658" t="s">
        <v>1459</v>
      </c>
    </row>
    <row r="659" spans="1:7" ht="13.5">
      <c r="A659" s="5">
        <v>42608</v>
      </c>
      <c r="B659" t="s">
        <v>25</v>
      </c>
      <c r="C659" t="s">
        <v>1401</v>
      </c>
      <c r="D659">
        <v>30</v>
      </c>
      <c r="E659">
        <v>18211.12</v>
      </c>
      <c r="F659" t="s">
        <v>163</v>
      </c>
      <c r="G659" t="s">
        <v>1460</v>
      </c>
    </row>
    <row r="660" spans="1:7" ht="13.5">
      <c r="A660" s="5">
        <v>42612</v>
      </c>
      <c r="B660" t="s">
        <v>25</v>
      </c>
      <c r="C660" t="s">
        <v>1403</v>
      </c>
      <c r="D660">
        <v>24</v>
      </c>
      <c r="E660">
        <v>18235.12</v>
      </c>
      <c r="F660" t="s">
        <v>163</v>
      </c>
      <c r="G660" t="s">
        <v>1461</v>
      </c>
    </row>
    <row r="661" spans="1:7" ht="13.5">
      <c r="A661" s="5">
        <v>42612</v>
      </c>
      <c r="B661" t="s">
        <v>25</v>
      </c>
      <c r="C661" t="s">
        <v>1405</v>
      </c>
      <c r="D661">
        <v>200</v>
      </c>
      <c r="E661">
        <v>18435.12</v>
      </c>
      <c r="F661" t="s">
        <v>163</v>
      </c>
      <c r="G661" t="s">
        <v>1462</v>
      </c>
    </row>
    <row r="662" spans="1:7" ht="13.5">
      <c r="A662" s="5">
        <v>42612</v>
      </c>
      <c r="B662" t="s">
        <v>25</v>
      </c>
      <c r="C662" t="s">
        <v>1407</v>
      </c>
      <c r="D662">
        <v>28</v>
      </c>
      <c r="E662">
        <v>18463.12</v>
      </c>
      <c r="F662" t="s">
        <v>163</v>
      </c>
      <c r="G662" t="s">
        <v>1463</v>
      </c>
    </row>
    <row r="663" spans="1:7" ht="13.5">
      <c r="A663" s="5">
        <v>42612</v>
      </c>
      <c r="B663" t="s">
        <v>25</v>
      </c>
      <c r="C663" t="s">
        <v>1408</v>
      </c>
      <c r="D663">
        <v>28</v>
      </c>
      <c r="E663">
        <v>18491.12</v>
      </c>
      <c r="F663" t="s">
        <v>163</v>
      </c>
      <c r="G663" t="s">
        <v>1464</v>
      </c>
    </row>
    <row r="664" spans="1:7" ht="13.5">
      <c r="A664" s="5">
        <v>42612</v>
      </c>
      <c r="B664" t="s">
        <v>25</v>
      </c>
      <c r="C664" t="s">
        <v>1409</v>
      </c>
      <c r="D664">
        <v>16</v>
      </c>
      <c r="E664">
        <v>18507.12</v>
      </c>
      <c r="F664" t="s">
        <v>163</v>
      </c>
      <c r="G664" t="s">
        <v>1465</v>
      </c>
    </row>
    <row r="665" spans="1:7" ht="13.5">
      <c r="A665" s="5">
        <v>42612</v>
      </c>
      <c r="B665" t="s">
        <v>25</v>
      </c>
      <c r="C665" t="s">
        <v>1410</v>
      </c>
      <c r="D665">
        <v>22</v>
      </c>
      <c r="E665">
        <v>18529.12</v>
      </c>
      <c r="F665" t="s">
        <v>163</v>
      </c>
      <c r="G665" t="s">
        <v>1466</v>
      </c>
    </row>
    <row r="666" spans="1:7" ht="13.5">
      <c r="A666" s="5">
        <v>42612</v>
      </c>
      <c r="B666" t="s">
        <v>25</v>
      </c>
      <c r="C666" t="s">
        <v>1411</v>
      </c>
      <c r="D666">
        <v>12</v>
      </c>
      <c r="E666">
        <v>18541.12</v>
      </c>
      <c r="F666" t="s">
        <v>163</v>
      </c>
      <c r="G666" t="s">
        <v>1467</v>
      </c>
    </row>
    <row r="667" spans="1:7" ht="15">
      <c r="A667" s="3">
        <v>42613</v>
      </c>
      <c r="B667" s="4" t="s">
        <v>25</v>
      </c>
      <c r="C667" s="4" t="s">
        <v>1412</v>
      </c>
      <c r="D667" s="4">
        <v>12</v>
      </c>
      <c r="E667" s="4">
        <v>18553.12</v>
      </c>
      <c r="F667" t="s">
        <v>163</v>
      </c>
      <c r="G667" t="s">
        <v>1468</v>
      </c>
    </row>
    <row r="668" spans="1:7" ht="15">
      <c r="A668" s="3">
        <v>42613</v>
      </c>
      <c r="B668" s="4" t="s">
        <v>25</v>
      </c>
      <c r="C668" s="4" t="s">
        <v>1413</v>
      </c>
      <c r="D668" s="4">
        <v>48</v>
      </c>
      <c r="E668" s="4">
        <v>18601.12</v>
      </c>
      <c r="F668" t="s">
        <v>163</v>
      </c>
      <c r="G668" t="s">
        <v>1469</v>
      </c>
    </row>
    <row r="669" spans="1:7" ht="15">
      <c r="A669" s="60">
        <v>42613</v>
      </c>
      <c r="B669" s="61" t="s">
        <v>25</v>
      </c>
      <c r="C669" s="61" t="s">
        <v>1415</v>
      </c>
      <c r="D669" s="61">
        <v>44</v>
      </c>
      <c r="E669" s="61">
        <v>18645.12</v>
      </c>
      <c r="F669" s="59" t="s">
        <v>163</v>
      </c>
      <c r="G669" s="59" t="s">
        <v>1470</v>
      </c>
    </row>
    <row r="670" spans="1:8" ht="13.5">
      <c r="A670" s="50">
        <v>42614</v>
      </c>
      <c r="B670" s="1" t="s">
        <v>25</v>
      </c>
      <c r="C670" s="1" t="s">
        <v>1471</v>
      </c>
      <c r="D670" s="1">
        <v>30</v>
      </c>
      <c r="E670" s="1">
        <v>18675.12</v>
      </c>
      <c r="F670" s="1" t="s">
        <v>163</v>
      </c>
      <c r="G670" s="1" t="s">
        <v>164</v>
      </c>
      <c r="H670" s="1"/>
    </row>
    <row r="671" spans="1:8" ht="13.5">
      <c r="A671" s="50">
        <v>42614</v>
      </c>
      <c r="B671" s="1" t="s">
        <v>25</v>
      </c>
      <c r="C671" s="1" t="s">
        <v>1472</v>
      </c>
      <c r="D671" s="1">
        <v>30</v>
      </c>
      <c r="E671" s="1">
        <v>18705.12</v>
      </c>
      <c r="F671" s="1" t="s">
        <v>163</v>
      </c>
      <c r="G671" s="1" t="s">
        <v>164</v>
      </c>
      <c r="H671" s="1"/>
    </row>
    <row r="672" spans="1:8" ht="13.5">
      <c r="A672" s="50">
        <v>42614</v>
      </c>
      <c r="B672" s="1" t="s">
        <v>25</v>
      </c>
      <c r="C672" s="1" t="s">
        <v>1473</v>
      </c>
      <c r="D672" s="1">
        <v>108</v>
      </c>
      <c r="E672" s="1">
        <v>18813.12</v>
      </c>
      <c r="F672" s="1" t="s">
        <v>163</v>
      </c>
      <c r="G672" s="1" t="s">
        <v>164</v>
      </c>
      <c r="H672" s="1"/>
    </row>
    <row r="673" spans="1:8" ht="13.5">
      <c r="A673" s="50">
        <v>42614</v>
      </c>
      <c r="B673" s="1" t="s">
        <v>25</v>
      </c>
      <c r="C673" s="1" t="s">
        <v>1474</v>
      </c>
      <c r="D673" s="1">
        <v>12</v>
      </c>
      <c r="E673" s="1">
        <v>18825.12</v>
      </c>
      <c r="F673" s="1" t="s">
        <v>163</v>
      </c>
      <c r="G673" s="1" t="s">
        <v>164</v>
      </c>
      <c r="H673" s="1"/>
    </row>
    <row r="674" spans="1:8" ht="13.5">
      <c r="A674" s="50">
        <v>42614</v>
      </c>
      <c r="B674" s="1" t="s">
        <v>29</v>
      </c>
      <c r="C674" s="1" t="s">
        <v>1475</v>
      </c>
      <c r="D674" s="1">
        <v>-1760</v>
      </c>
      <c r="E674" s="1">
        <v>17065.12</v>
      </c>
      <c r="F674" s="1" t="s">
        <v>163</v>
      </c>
      <c r="G674" s="1" t="s">
        <v>164</v>
      </c>
      <c r="H674" s="1"/>
    </row>
    <row r="675" spans="1:8" ht="13.5">
      <c r="A675" s="50">
        <v>42614</v>
      </c>
      <c r="B675" s="1" t="s">
        <v>29</v>
      </c>
      <c r="C675" s="1" t="s">
        <v>1476</v>
      </c>
      <c r="D675" s="1">
        <v>-60</v>
      </c>
      <c r="E675" s="1">
        <v>17005.12</v>
      </c>
      <c r="F675" s="1" t="s">
        <v>163</v>
      </c>
      <c r="G675" s="1" t="s">
        <v>164</v>
      </c>
      <c r="H675" s="1"/>
    </row>
    <row r="676" spans="1:8" ht="13.5">
      <c r="A676" s="50">
        <v>42615</v>
      </c>
      <c r="B676" s="1" t="s">
        <v>25</v>
      </c>
      <c r="C676" s="1" t="s">
        <v>1477</v>
      </c>
      <c r="D676" s="1">
        <v>24</v>
      </c>
      <c r="E676" s="1">
        <v>17029.12</v>
      </c>
      <c r="F676" s="1" t="s">
        <v>163</v>
      </c>
      <c r="G676" s="1" t="s">
        <v>164</v>
      </c>
      <c r="H676" s="1"/>
    </row>
    <row r="677" spans="1:8" ht="13.5">
      <c r="A677" s="50">
        <v>42615</v>
      </c>
      <c r="B677" s="1" t="s">
        <v>25</v>
      </c>
      <c r="C677" s="1" t="s">
        <v>1478</v>
      </c>
      <c r="D677" s="1">
        <v>8</v>
      </c>
      <c r="E677" s="1">
        <v>17037.12</v>
      </c>
      <c r="F677" s="1" t="s">
        <v>163</v>
      </c>
      <c r="G677" s="1" t="s">
        <v>164</v>
      </c>
      <c r="H677" s="1"/>
    </row>
    <row r="678" spans="1:8" ht="13.5">
      <c r="A678" s="50">
        <v>42615</v>
      </c>
      <c r="B678" s="1" t="s">
        <v>29</v>
      </c>
      <c r="C678" s="1" t="s">
        <v>1479</v>
      </c>
      <c r="D678" s="1">
        <v>-444</v>
      </c>
      <c r="E678" s="1">
        <v>16593.12</v>
      </c>
      <c r="F678" s="1" t="s">
        <v>163</v>
      </c>
      <c r="G678" s="1" t="s">
        <v>164</v>
      </c>
      <c r="H678" s="1"/>
    </row>
    <row r="679" spans="1:8" ht="13.5">
      <c r="A679" s="50">
        <v>42615</v>
      </c>
      <c r="B679" s="1" t="s">
        <v>28</v>
      </c>
      <c r="C679" s="1" t="s">
        <v>65</v>
      </c>
      <c r="D679" s="1">
        <v>-106.66</v>
      </c>
      <c r="E679" s="1">
        <v>16486.46</v>
      </c>
      <c r="F679" s="1" t="s">
        <v>163</v>
      </c>
      <c r="G679" s="1" t="s">
        <v>164</v>
      </c>
      <c r="H679" s="1"/>
    </row>
    <row r="680" spans="1:8" ht="13.5">
      <c r="A680" s="50">
        <v>42618</v>
      </c>
      <c r="B680" s="1" t="s">
        <v>29</v>
      </c>
      <c r="C680" s="1" t="s">
        <v>1480</v>
      </c>
      <c r="D680" s="1">
        <v>-70</v>
      </c>
      <c r="E680" s="1">
        <v>16416.46</v>
      </c>
      <c r="F680" s="1" t="s">
        <v>163</v>
      </c>
      <c r="G680" s="1" t="s">
        <v>164</v>
      </c>
      <c r="H680" s="1"/>
    </row>
    <row r="681" spans="1:8" ht="13.5">
      <c r="A681" s="50">
        <v>42619</v>
      </c>
      <c r="B681" s="1" t="s">
        <v>25</v>
      </c>
      <c r="C681" s="1" t="s">
        <v>1481</v>
      </c>
      <c r="D681" s="1">
        <v>40</v>
      </c>
      <c r="E681" s="1">
        <v>16456.46</v>
      </c>
      <c r="F681" s="1" t="s">
        <v>163</v>
      </c>
      <c r="G681" s="1" t="s">
        <v>164</v>
      </c>
      <c r="H681" s="1"/>
    </row>
    <row r="682" spans="1:8" ht="13.5">
      <c r="A682" s="50">
        <v>42619</v>
      </c>
      <c r="B682" s="1" t="s">
        <v>29</v>
      </c>
      <c r="C682" s="1" t="s">
        <v>1482</v>
      </c>
      <c r="D682" s="1">
        <v>-700</v>
      </c>
      <c r="E682" s="1">
        <v>15756.46</v>
      </c>
      <c r="F682" s="1" t="s">
        <v>163</v>
      </c>
      <c r="G682" s="1" t="s">
        <v>164</v>
      </c>
      <c r="H682" s="1"/>
    </row>
    <row r="683" spans="1:8" ht="13.5">
      <c r="A683" s="50">
        <v>42620</v>
      </c>
      <c r="B683" s="1" t="s">
        <v>25</v>
      </c>
      <c r="C683" s="1" t="s">
        <v>1484</v>
      </c>
      <c r="D683" s="1">
        <v>24</v>
      </c>
      <c r="E683" s="1">
        <v>15780.46</v>
      </c>
      <c r="F683" s="1" t="s">
        <v>163</v>
      </c>
      <c r="G683" s="1" t="s">
        <v>164</v>
      </c>
      <c r="H683" s="1"/>
    </row>
    <row r="684" spans="1:8" ht="13.5">
      <c r="A684" s="50">
        <v>42620</v>
      </c>
      <c r="B684" s="1" t="s">
        <v>25</v>
      </c>
      <c r="C684" s="1" t="s">
        <v>1485</v>
      </c>
      <c r="D684" s="1">
        <v>40</v>
      </c>
      <c r="E684" s="1">
        <v>15820.46</v>
      </c>
      <c r="F684" s="1" t="s">
        <v>163</v>
      </c>
      <c r="G684" s="1" t="s">
        <v>164</v>
      </c>
      <c r="H684" s="1"/>
    </row>
    <row r="685" spans="1:8" ht="13.5">
      <c r="A685" s="50">
        <v>42621</v>
      </c>
      <c r="B685" s="1" t="s">
        <v>25</v>
      </c>
      <c r="C685" s="1" t="s">
        <v>1486</v>
      </c>
      <c r="D685" s="1">
        <v>24</v>
      </c>
      <c r="E685" s="1">
        <v>15844.46</v>
      </c>
      <c r="F685" s="1" t="s">
        <v>163</v>
      </c>
      <c r="G685" s="1" t="s">
        <v>164</v>
      </c>
      <c r="H685" s="1"/>
    </row>
    <row r="686" spans="1:8" ht="13.5">
      <c r="A686" s="50">
        <v>42621</v>
      </c>
      <c r="B686" s="1" t="s">
        <v>25</v>
      </c>
      <c r="C686" s="1" t="s">
        <v>1488</v>
      </c>
      <c r="D686" s="1">
        <v>150</v>
      </c>
      <c r="E686" s="1">
        <v>15994.46</v>
      </c>
      <c r="F686" s="1" t="s">
        <v>163</v>
      </c>
      <c r="G686" s="1" t="s">
        <v>164</v>
      </c>
      <c r="H686" s="1"/>
    </row>
    <row r="687" spans="1:8" ht="13.5">
      <c r="A687" s="50">
        <v>42622</v>
      </c>
      <c r="B687" s="1" t="s">
        <v>25</v>
      </c>
      <c r="C687" s="1" t="s">
        <v>1490</v>
      </c>
      <c r="D687" s="1">
        <v>144</v>
      </c>
      <c r="E687" s="1">
        <v>16138.46</v>
      </c>
      <c r="F687" s="1" t="s">
        <v>163</v>
      </c>
      <c r="G687" s="1" t="s">
        <v>164</v>
      </c>
      <c r="H687" s="1"/>
    </row>
    <row r="688" spans="1:8" ht="13.5">
      <c r="A688" s="50">
        <v>42622</v>
      </c>
      <c r="B688" s="1" t="s">
        <v>62</v>
      </c>
      <c r="C688" s="1" t="s">
        <v>1492</v>
      </c>
      <c r="D688" s="1">
        <v>10</v>
      </c>
      <c r="E688" s="1">
        <v>16148.46</v>
      </c>
      <c r="F688" s="1" t="s">
        <v>163</v>
      </c>
      <c r="G688" s="1" t="s">
        <v>164</v>
      </c>
      <c r="H688" s="1"/>
    </row>
    <row r="689" spans="1:8" ht="13.5">
      <c r="A689" s="50">
        <v>42622</v>
      </c>
      <c r="B689" s="1" t="s">
        <v>70</v>
      </c>
      <c r="C689" s="1" t="s">
        <v>1493</v>
      </c>
      <c r="D689" s="1">
        <v>-1503.96</v>
      </c>
      <c r="E689" s="1">
        <v>14644.5</v>
      </c>
      <c r="F689" s="1" t="s">
        <v>163</v>
      </c>
      <c r="G689" s="1" t="s">
        <v>164</v>
      </c>
      <c r="H689" s="1"/>
    </row>
    <row r="690" spans="1:8" ht="13.5">
      <c r="A690" s="50">
        <v>42625</v>
      </c>
      <c r="B690" s="1" t="s">
        <v>25</v>
      </c>
      <c r="C690" s="1" t="s">
        <v>1494</v>
      </c>
      <c r="D690" s="1">
        <v>1100</v>
      </c>
      <c r="E690" s="1">
        <v>15744.5</v>
      </c>
      <c r="F690" s="1" t="s">
        <v>163</v>
      </c>
      <c r="G690" s="1" t="s">
        <v>164</v>
      </c>
      <c r="H690" s="1"/>
    </row>
    <row r="691" spans="1:8" ht="13.5">
      <c r="A691" s="50">
        <v>42625</v>
      </c>
      <c r="B691" s="1" t="s">
        <v>25</v>
      </c>
      <c r="C691" s="1" t="s">
        <v>1495</v>
      </c>
      <c r="D691" s="1">
        <v>40</v>
      </c>
      <c r="E691" s="1">
        <v>15784.5</v>
      </c>
      <c r="F691" s="1" t="s">
        <v>163</v>
      </c>
      <c r="G691" s="1" t="s">
        <v>164</v>
      </c>
      <c r="H691" s="1"/>
    </row>
    <row r="692" spans="1:8" ht="13.5">
      <c r="A692" s="50">
        <v>42625</v>
      </c>
      <c r="B692" s="1" t="s">
        <v>25</v>
      </c>
      <c r="C692" s="1" t="s">
        <v>1496</v>
      </c>
      <c r="D692" s="1">
        <v>50</v>
      </c>
      <c r="E692" s="1">
        <v>15834.5</v>
      </c>
      <c r="F692" s="1" t="s">
        <v>163</v>
      </c>
      <c r="G692" s="1" t="s">
        <v>164</v>
      </c>
      <c r="H692" s="1"/>
    </row>
    <row r="693" spans="1:8" ht="13.5">
      <c r="A693" s="50">
        <v>42625</v>
      </c>
      <c r="B693" s="1" t="s">
        <v>25</v>
      </c>
      <c r="C693" s="1" t="s">
        <v>1497</v>
      </c>
      <c r="D693" s="1">
        <v>24</v>
      </c>
      <c r="E693" s="1">
        <v>15858.5</v>
      </c>
      <c r="F693" s="1" t="s">
        <v>163</v>
      </c>
      <c r="G693" s="1" t="s">
        <v>164</v>
      </c>
      <c r="H693" s="1"/>
    </row>
    <row r="694" spans="1:8" ht="13.5">
      <c r="A694" s="50">
        <v>42625</v>
      </c>
      <c r="B694" s="1" t="s">
        <v>25</v>
      </c>
      <c r="C694" s="1" t="s">
        <v>1498</v>
      </c>
      <c r="D694" s="1">
        <v>1000</v>
      </c>
      <c r="E694" s="1">
        <v>16858.5</v>
      </c>
      <c r="F694" s="1" t="s">
        <v>163</v>
      </c>
      <c r="G694" s="1" t="s">
        <v>164</v>
      </c>
      <c r="H694" s="1"/>
    </row>
    <row r="695" spans="1:8" ht="13.5">
      <c r="A695" s="50">
        <v>42625</v>
      </c>
      <c r="B695" s="1" t="s">
        <v>25</v>
      </c>
      <c r="C695" s="1" t="s">
        <v>1500</v>
      </c>
      <c r="D695" s="1">
        <v>65</v>
      </c>
      <c r="E695" s="1">
        <v>16923.5</v>
      </c>
      <c r="F695" s="1" t="s">
        <v>163</v>
      </c>
      <c r="G695" s="1" t="s">
        <v>164</v>
      </c>
      <c r="H695" s="1"/>
    </row>
    <row r="696" spans="1:8" ht="13.5">
      <c r="A696" s="50">
        <v>42625</v>
      </c>
      <c r="B696" s="1" t="s">
        <v>25</v>
      </c>
      <c r="C696" s="1" t="s">
        <v>1501</v>
      </c>
      <c r="D696" s="1">
        <v>18</v>
      </c>
      <c r="E696" s="1">
        <v>16941.5</v>
      </c>
      <c r="F696" s="1" t="s">
        <v>163</v>
      </c>
      <c r="G696" s="1" t="s">
        <v>164</v>
      </c>
      <c r="H696" s="1"/>
    </row>
    <row r="697" spans="1:8" ht="13.5">
      <c r="A697" s="50">
        <v>42625</v>
      </c>
      <c r="B697" s="1" t="s">
        <v>25</v>
      </c>
      <c r="C697" s="1" t="s">
        <v>1502</v>
      </c>
      <c r="D697" s="1">
        <v>1000</v>
      </c>
      <c r="E697" s="1">
        <v>17941.5</v>
      </c>
      <c r="F697" s="1" t="s">
        <v>163</v>
      </c>
      <c r="G697" s="1" t="s">
        <v>164</v>
      </c>
      <c r="H697" s="1"/>
    </row>
    <row r="698" spans="1:8" ht="13.5">
      <c r="A698" s="50">
        <v>42625</v>
      </c>
      <c r="B698" s="1" t="s">
        <v>62</v>
      </c>
      <c r="C698" s="1" t="s">
        <v>1503</v>
      </c>
      <c r="D698" s="1">
        <v>650</v>
      </c>
      <c r="E698" s="1">
        <v>18591.5</v>
      </c>
      <c r="F698" s="1" t="s">
        <v>163</v>
      </c>
      <c r="G698" s="1" t="s">
        <v>164</v>
      </c>
      <c r="H698" s="1"/>
    </row>
    <row r="699" spans="1:8" ht="13.5">
      <c r="A699" s="50">
        <v>42625</v>
      </c>
      <c r="B699" s="1" t="s">
        <v>62</v>
      </c>
      <c r="C699" s="1" t="s">
        <v>1504</v>
      </c>
      <c r="D699" s="1">
        <v>330</v>
      </c>
      <c r="E699" s="1">
        <v>18921.5</v>
      </c>
      <c r="F699" s="1" t="s">
        <v>163</v>
      </c>
      <c r="G699" s="1" t="s">
        <v>164</v>
      </c>
      <c r="H699" s="1"/>
    </row>
    <row r="700" spans="1:8" ht="13.5">
      <c r="A700" s="50">
        <v>42625</v>
      </c>
      <c r="B700" s="1" t="s">
        <v>62</v>
      </c>
      <c r="C700" s="1" t="s">
        <v>1505</v>
      </c>
      <c r="D700" s="1">
        <v>200</v>
      </c>
      <c r="E700" s="1">
        <v>19121.5</v>
      </c>
      <c r="F700" s="1" t="s">
        <v>163</v>
      </c>
      <c r="G700" s="1" t="s">
        <v>164</v>
      </c>
      <c r="H700" s="1"/>
    </row>
    <row r="701" spans="1:8" ht="13.5">
      <c r="A701" s="50">
        <v>42625</v>
      </c>
      <c r="B701" s="1" t="s">
        <v>62</v>
      </c>
      <c r="C701" s="1" t="s">
        <v>1506</v>
      </c>
      <c r="D701" s="1">
        <v>200</v>
      </c>
      <c r="E701" s="1">
        <v>19321.5</v>
      </c>
      <c r="F701" s="1" t="s">
        <v>163</v>
      </c>
      <c r="G701" s="1" t="s">
        <v>164</v>
      </c>
      <c r="H701" s="1"/>
    </row>
    <row r="702" spans="1:8" ht="13.5">
      <c r="A702" s="50">
        <v>42625</v>
      </c>
      <c r="B702" s="1" t="s">
        <v>62</v>
      </c>
      <c r="C702" s="1" t="s">
        <v>1507</v>
      </c>
      <c r="D702" s="1">
        <v>100</v>
      </c>
      <c r="E702" s="1">
        <v>19421.5</v>
      </c>
      <c r="F702" s="1" t="s">
        <v>163</v>
      </c>
      <c r="G702" s="1" t="s">
        <v>164</v>
      </c>
      <c r="H702" s="1"/>
    </row>
    <row r="703" spans="1:8" ht="13.5">
      <c r="A703" s="50">
        <v>42625</v>
      </c>
      <c r="B703" s="1" t="s">
        <v>62</v>
      </c>
      <c r="C703" s="1" t="s">
        <v>1508</v>
      </c>
      <c r="D703" s="1">
        <v>100</v>
      </c>
      <c r="E703" s="1">
        <v>19521.5</v>
      </c>
      <c r="F703" s="1" t="s">
        <v>163</v>
      </c>
      <c r="G703" s="1" t="s">
        <v>164</v>
      </c>
      <c r="H703" s="1"/>
    </row>
    <row r="704" spans="1:8" ht="13.5">
      <c r="A704" s="50">
        <v>42625</v>
      </c>
      <c r="B704" s="1" t="s">
        <v>68</v>
      </c>
      <c r="C704" s="1" t="s">
        <v>119</v>
      </c>
      <c r="D704" s="1">
        <v>10</v>
      </c>
      <c r="E704" s="1">
        <v>19531.5</v>
      </c>
      <c r="F704" s="1" t="s">
        <v>163</v>
      </c>
      <c r="G704" s="1" t="s">
        <v>164</v>
      </c>
      <c r="H704" s="1"/>
    </row>
    <row r="705" spans="1:8" ht="13.5">
      <c r="A705" s="50">
        <v>42625</v>
      </c>
      <c r="B705" s="1" t="s">
        <v>68</v>
      </c>
      <c r="C705" s="1" t="s">
        <v>119</v>
      </c>
      <c r="D705" s="1">
        <v>10</v>
      </c>
      <c r="E705" s="1">
        <v>19541.5</v>
      </c>
      <c r="F705" s="1" t="s">
        <v>163</v>
      </c>
      <c r="G705" s="1" t="s">
        <v>164</v>
      </c>
      <c r="H705" s="1"/>
    </row>
    <row r="706" spans="1:8" ht="13.5">
      <c r="A706" s="50">
        <v>42626</v>
      </c>
      <c r="B706" s="1" t="s">
        <v>29</v>
      </c>
      <c r="C706" s="1" t="s">
        <v>1509</v>
      </c>
      <c r="D706" s="1">
        <v>-100</v>
      </c>
      <c r="E706" s="1">
        <v>19441.5</v>
      </c>
      <c r="F706" s="1" t="s">
        <v>163</v>
      </c>
      <c r="G706" s="1" t="s">
        <v>164</v>
      </c>
      <c r="H706" s="1"/>
    </row>
    <row r="707" spans="1:8" ht="13.5">
      <c r="A707" s="50">
        <v>42627</v>
      </c>
      <c r="B707" s="1" t="s">
        <v>25</v>
      </c>
      <c r="C707" s="1" t="s">
        <v>1511</v>
      </c>
      <c r="D707" s="1">
        <v>24</v>
      </c>
      <c r="E707" s="1">
        <v>19465.5</v>
      </c>
      <c r="F707" s="1" t="s">
        <v>163</v>
      </c>
      <c r="G707" s="1" t="s">
        <v>164</v>
      </c>
      <c r="H707" s="1"/>
    </row>
    <row r="708" spans="1:8" ht="13.5">
      <c r="A708" s="50">
        <v>42627</v>
      </c>
      <c r="B708" s="1" t="s">
        <v>25</v>
      </c>
      <c r="C708" s="1" t="s">
        <v>1513</v>
      </c>
      <c r="D708" s="1">
        <v>101</v>
      </c>
      <c r="E708" s="1">
        <v>19566.5</v>
      </c>
      <c r="F708" s="1" t="s">
        <v>163</v>
      </c>
      <c r="G708" s="1" t="s">
        <v>164</v>
      </c>
      <c r="H708" s="1"/>
    </row>
    <row r="709" spans="1:8" ht="13.5">
      <c r="A709" s="50">
        <v>42627</v>
      </c>
      <c r="B709" s="1" t="s">
        <v>29</v>
      </c>
      <c r="C709" s="1" t="s">
        <v>1515</v>
      </c>
      <c r="D709" s="1">
        <v>-60</v>
      </c>
      <c r="E709" s="1">
        <v>19506.5</v>
      </c>
      <c r="F709" s="1" t="s">
        <v>163</v>
      </c>
      <c r="G709" s="1" t="s">
        <v>164</v>
      </c>
      <c r="H709" s="1"/>
    </row>
    <row r="710" spans="1:8" ht="13.5">
      <c r="A710" s="50">
        <v>42627</v>
      </c>
      <c r="B710" s="1" t="s">
        <v>29</v>
      </c>
      <c r="C710" s="1" t="s">
        <v>1516</v>
      </c>
      <c r="D710" s="1">
        <v>-200</v>
      </c>
      <c r="E710" s="1">
        <v>19306.5</v>
      </c>
      <c r="F710" s="1" t="s">
        <v>163</v>
      </c>
      <c r="G710" s="1" t="s">
        <v>164</v>
      </c>
      <c r="H710" s="1"/>
    </row>
    <row r="711" spans="1:8" ht="13.5">
      <c r="A711" s="50">
        <v>42628</v>
      </c>
      <c r="B711" s="1" t="s">
        <v>25</v>
      </c>
      <c r="C711" s="1" t="s">
        <v>1518</v>
      </c>
      <c r="D711" s="1">
        <v>280</v>
      </c>
      <c r="E711" s="1">
        <v>19586.5</v>
      </c>
      <c r="F711" s="1" t="s">
        <v>163</v>
      </c>
      <c r="G711" s="1" t="s">
        <v>164</v>
      </c>
      <c r="H711" s="1"/>
    </row>
    <row r="712" spans="1:8" ht="13.5">
      <c r="A712" s="50">
        <v>42628</v>
      </c>
      <c r="B712" s="1" t="s">
        <v>25</v>
      </c>
      <c r="C712" s="1" t="s">
        <v>1520</v>
      </c>
      <c r="D712" s="1">
        <v>12</v>
      </c>
      <c r="E712" s="1">
        <v>19598.5</v>
      </c>
      <c r="F712" s="1" t="s">
        <v>163</v>
      </c>
      <c r="G712" s="1" t="s">
        <v>164</v>
      </c>
      <c r="H712" s="1"/>
    </row>
    <row r="713" spans="1:8" ht="13.5">
      <c r="A713" s="50">
        <v>42629</v>
      </c>
      <c r="B713" s="1" t="s">
        <v>25</v>
      </c>
      <c r="C713" s="1" t="s">
        <v>1695</v>
      </c>
      <c r="D713" s="1">
        <v>150</v>
      </c>
      <c r="E713" s="1">
        <v>19748.5</v>
      </c>
      <c r="F713" s="1" t="s">
        <v>163</v>
      </c>
      <c r="G713" s="1" t="s">
        <v>164</v>
      </c>
      <c r="H713" s="1"/>
    </row>
    <row r="714" spans="1:8" ht="13.5">
      <c r="A714" s="50">
        <v>42629</v>
      </c>
      <c r="B714" s="1" t="s">
        <v>29</v>
      </c>
      <c r="C714" s="1" t="s">
        <v>1522</v>
      </c>
      <c r="D714" s="1">
        <v>-350</v>
      </c>
      <c r="E714" s="1">
        <v>19398.5</v>
      </c>
      <c r="F714" s="1" t="s">
        <v>163</v>
      </c>
      <c r="G714" s="1" t="s">
        <v>164</v>
      </c>
      <c r="H714" s="1"/>
    </row>
    <row r="715" spans="1:8" ht="13.5">
      <c r="A715" s="50">
        <v>42629</v>
      </c>
      <c r="B715" s="1" t="s">
        <v>29</v>
      </c>
      <c r="C715" s="1" t="s">
        <v>1523</v>
      </c>
      <c r="D715" s="1">
        <v>-2000</v>
      </c>
      <c r="E715" s="1">
        <v>17398.5</v>
      </c>
      <c r="F715" s="1" t="s">
        <v>163</v>
      </c>
      <c r="G715" s="1" t="s">
        <v>164</v>
      </c>
      <c r="H715" s="1"/>
    </row>
    <row r="716" spans="1:8" ht="13.5">
      <c r="A716" s="50">
        <v>42629</v>
      </c>
      <c r="B716" s="1" t="s">
        <v>29</v>
      </c>
      <c r="C716" s="1" t="s">
        <v>1525</v>
      </c>
      <c r="D716" s="1">
        <v>-2000</v>
      </c>
      <c r="E716" s="1">
        <v>15398.5</v>
      </c>
      <c r="F716" s="1" t="s">
        <v>163</v>
      </c>
      <c r="G716" s="1" t="s">
        <v>164</v>
      </c>
      <c r="H716" s="1"/>
    </row>
    <row r="717" spans="1:8" ht="13.5">
      <c r="A717" s="50">
        <v>42629</v>
      </c>
      <c r="B717" s="1" t="s">
        <v>28</v>
      </c>
      <c r="C717" s="1" t="s">
        <v>65</v>
      </c>
      <c r="D717" s="1">
        <v>-106.64</v>
      </c>
      <c r="E717" s="1">
        <v>15291.86</v>
      </c>
      <c r="F717" s="1" t="s">
        <v>163</v>
      </c>
      <c r="G717" s="1" t="s">
        <v>164</v>
      </c>
      <c r="H717" s="1"/>
    </row>
    <row r="718" spans="1:8" ht="13.5">
      <c r="A718" s="50">
        <v>42632</v>
      </c>
      <c r="B718" s="1" t="s">
        <v>117</v>
      </c>
      <c r="C718" s="1" t="s">
        <v>69</v>
      </c>
      <c r="D718" s="1">
        <v>240</v>
      </c>
      <c r="E718" s="1">
        <v>15531.86</v>
      </c>
      <c r="F718" s="1" t="s">
        <v>163</v>
      </c>
      <c r="G718" s="1" t="s">
        <v>164</v>
      </c>
      <c r="H718" s="1"/>
    </row>
    <row r="719" spans="1:8" ht="13.5">
      <c r="A719" s="50">
        <v>42632</v>
      </c>
      <c r="B719" s="1" t="s">
        <v>25</v>
      </c>
      <c r="C719" s="1" t="s">
        <v>1696</v>
      </c>
      <c r="D719" s="1">
        <v>40</v>
      </c>
      <c r="E719" s="1">
        <v>15571.86</v>
      </c>
      <c r="F719" s="1" t="s">
        <v>163</v>
      </c>
      <c r="G719" s="1" t="s">
        <v>164</v>
      </c>
      <c r="H719" s="1"/>
    </row>
    <row r="720" spans="1:8" ht="13.5">
      <c r="A720" s="50">
        <v>42632</v>
      </c>
      <c r="B720" s="1" t="s">
        <v>25</v>
      </c>
      <c r="C720" s="1" t="s">
        <v>1530</v>
      </c>
      <c r="D720" s="1">
        <v>29</v>
      </c>
      <c r="E720" s="1">
        <v>15600.86</v>
      </c>
      <c r="F720" s="1" t="s">
        <v>163</v>
      </c>
      <c r="G720" s="1" t="s">
        <v>164</v>
      </c>
      <c r="H720" s="1"/>
    </row>
    <row r="721" spans="1:8" ht="13.5">
      <c r="A721" s="50">
        <v>42632</v>
      </c>
      <c r="B721" s="1" t="s">
        <v>25</v>
      </c>
      <c r="C721" s="1" t="s">
        <v>1531</v>
      </c>
      <c r="D721" s="1">
        <v>12</v>
      </c>
      <c r="E721" s="1">
        <v>15612.86</v>
      </c>
      <c r="F721" s="1" t="s">
        <v>163</v>
      </c>
      <c r="G721" s="1" t="s">
        <v>164</v>
      </c>
      <c r="H721" s="1"/>
    </row>
    <row r="722" spans="1:8" ht="13.5">
      <c r="A722" s="50">
        <v>42632</v>
      </c>
      <c r="B722" s="1" t="s">
        <v>25</v>
      </c>
      <c r="C722" s="1" t="s">
        <v>1532</v>
      </c>
      <c r="D722" s="1">
        <v>50</v>
      </c>
      <c r="E722" s="1">
        <v>15662.86</v>
      </c>
      <c r="F722" s="1" t="s">
        <v>163</v>
      </c>
      <c r="G722" s="1" t="s">
        <v>164</v>
      </c>
      <c r="H722" s="1"/>
    </row>
    <row r="723" spans="1:8" ht="13.5">
      <c r="A723" s="50">
        <v>42632</v>
      </c>
      <c r="B723" s="1" t="s">
        <v>25</v>
      </c>
      <c r="C723" s="1" t="s">
        <v>1697</v>
      </c>
      <c r="D723" s="1">
        <v>36</v>
      </c>
      <c r="E723" s="1">
        <v>15698.86</v>
      </c>
      <c r="F723" s="1" t="s">
        <v>163</v>
      </c>
      <c r="G723" s="1" t="s">
        <v>164</v>
      </c>
      <c r="H723" s="1"/>
    </row>
    <row r="724" spans="1:8" ht="13.5">
      <c r="A724" s="50">
        <v>42632</v>
      </c>
      <c r="B724" s="1" t="s">
        <v>68</v>
      </c>
      <c r="C724" s="1" t="s">
        <v>119</v>
      </c>
      <c r="D724" s="1">
        <v>10</v>
      </c>
      <c r="E724" s="1">
        <v>15708.86</v>
      </c>
      <c r="F724" s="1" t="s">
        <v>163</v>
      </c>
      <c r="G724" s="1" t="s">
        <v>164</v>
      </c>
      <c r="H724" s="1"/>
    </row>
    <row r="725" spans="1:8" ht="13.5">
      <c r="A725" s="50">
        <v>42632</v>
      </c>
      <c r="B725" s="1" t="s">
        <v>29</v>
      </c>
      <c r="C725" s="1" t="s">
        <v>1537</v>
      </c>
      <c r="D725" s="1">
        <v>-400</v>
      </c>
      <c r="E725" s="1">
        <v>15308.86</v>
      </c>
      <c r="F725" s="1" t="s">
        <v>163</v>
      </c>
      <c r="G725" s="1" t="s">
        <v>164</v>
      </c>
      <c r="H725" s="1"/>
    </row>
    <row r="726" spans="1:8" ht="13.5">
      <c r="A726" s="50">
        <v>42632</v>
      </c>
      <c r="B726" s="1" t="s">
        <v>28</v>
      </c>
      <c r="C726" s="1" t="s">
        <v>1539</v>
      </c>
      <c r="D726" s="1">
        <v>-43.11</v>
      </c>
      <c r="E726" s="1">
        <v>15265.75</v>
      </c>
      <c r="F726" s="1" t="s">
        <v>163</v>
      </c>
      <c r="G726" s="1" t="s">
        <v>164</v>
      </c>
      <c r="H726" s="1"/>
    </row>
    <row r="727" spans="1:8" ht="13.5">
      <c r="A727" s="50">
        <v>42633</v>
      </c>
      <c r="B727" s="1" t="s">
        <v>29</v>
      </c>
      <c r="C727" s="1" t="s">
        <v>1540</v>
      </c>
      <c r="D727" s="1">
        <v>-90</v>
      </c>
      <c r="E727" s="1">
        <v>15175.75</v>
      </c>
      <c r="F727" s="1" t="s">
        <v>163</v>
      </c>
      <c r="G727" s="1" t="s">
        <v>164</v>
      </c>
      <c r="H727" s="1"/>
    </row>
    <row r="728" spans="1:8" ht="13.5">
      <c r="A728" s="50">
        <v>42634</v>
      </c>
      <c r="B728" s="1" t="s">
        <v>25</v>
      </c>
      <c r="C728" s="1" t="s">
        <v>1541</v>
      </c>
      <c r="D728" s="1">
        <v>40</v>
      </c>
      <c r="E728" s="1">
        <v>15215.75</v>
      </c>
      <c r="F728" s="1" t="s">
        <v>163</v>
      </c>
      <c r="G728" s="1" t="s">
        <v>164</v>
      </c>
      <c r="H728" s="1"/>
    </row>
    <row r="729" spans="1:8" ht="13.5">
      <c r="A729" s="50">
        <v>42634</v>
      </c>
      <c r="B729" s="1" t="s">
        <v>29</v>
      </c>
      <c r="C729" s="1" t="s">
        <v>1542</v>
      </c>
      <c r="D729" s="1">
        <v>-857.33</v>
      </c>
      <c r="E729" s="1">
        <v>14358.42</v>
      </c>
      <c r="F729" s="1" t="s">
        <v>163</v>
      </c>
      <c r="G729" s="1" t="s">
        <v>164</v>
      </c>
      <c r="H729" s="1"/>
    </row>
    <row r="730" spans="1:8" ht="13.5">
      <c r="A730" s="50">
        <v>42634</v>
      </c>
      <c r="B730" s="1" t="s">
        <v>29</v>
      </c>
      <c r="C730" s="1" t="s">
        <v>1544</v>
      </c>
      <c r="D730" s="1">
        <v>-140</v>
      </c>
      <c r="E730" s="1">
        <v>14218.42</v>
      </c>
      <c r="F730" s="1" t="s">
        <v>163</v>
      </c>
      <c r="G730" s="1" t="s">
        <v>164</v>
      </c>
      <c r="H730" s="1"/>
    </row>
    <row r="731" spans="1:8" ht="13.5">
      <c r="A731" s="50">
        <v>42635</v>
      </c>
      <c r="B731" s="1" t="s">
        <v>29</v>
      </c>
      <c r="C731" s="1" t="s">
        <v>1546</v>
      </c>
      <c r="D731" s="1">
        <v>-196</v>
      </c>
      <c r="E731" s="1">
        <v>14022.42</v>
      </c>
      <c r="F731" s="1" t="s">
        <v>163</v>
      </c>
      <c r="G731" s="1" t="s">
        <v>164</v>
      </c>
      <c r="H731" s="1"/>
    </row>
    <row r="732" spans="1:8" ht="13.5">
      <c r="A732" s="50">
        <v>42636</v>
      </c>
      <c r="B732" s="1" t="s">
        <v>25</v>
      </c>
      <c r="C732" s="1" t="s">
        <v>1547</v>
      </c>
      <c r="D732" s="1">
        <v>60</v>
      </c>
      <c r="E732" s="1">
        <v>14082.42</v>
      </c>
      <c r="F732" s="1" t="s">
        <v>163</v>
      </c>
      <c r="G732" s="1" t="s">
        <v>164</v>
      </c>
      <c r="H732" s="1"/>
    </row>
    <row r="733" spans="1:8" ht="13.5">
      <c r="A733" s="50">
        <v>42636</v>
      </c>
      <c r="B733" s="1" t="s">
        <v>25</v>
      </c>
      <c r="C733" s="1" t="s">
        <v>1548</v>
      </c>
      <c r="D733" s="1">
        <v>80</v>
      </c>
      <c r="E733" s="1">
        <v>14162.42</v>
      </c>
      <c r="F733" s="1" t="s">
        <v>163</v>
      </c>
      <c r="G733" s="1" t="s">
        <v>164</v>
      </c>
      <c r="H733" s="1"/>
    </row>
    <row r="734" spans="1:8" ht="13.5">
      <c r="A734" s="50">
        <v>42639</v>
      </c>
      <c r="B734" s="1" t="s">
        <v>25</v>
      </c>
      <c r="C734" s="1" t="s">
        <v>1550</v>
      </c>
      <c r="D734" s="1">
        <v>36</v>
      </c>
      <c r="E734" s="1">
        <v>14198.42</v>
      </c>
      <c r="F734" s="1" t="s">
        <v>163</v>
      </c>
      <c r="G734" s="1" t="s">
        <v>164</v>
      </c>
      <c r="H734" s="1"/>
    </row>
    <row r="735" spans="1:8" ht="13.5">
      <c r="A735" s="50">
        <v>42639</v>
      </c>
      <c r="B735" s="1" t="s">
        <v>25</v>
      </c>
      <c r="C735" s="1" t="s">
        <v>1551</v>
      </c>
      <c r="D735" s="1">
        <v>40</v>
      </c>
      <c r="E735" s="1">
        <v>14238.42</v>
      </c>
      <c r="F735" s="1" t="s">
        <v>163</v>
      </c>
      <c r="G735" s="1" t="s">
        <v>164</v>
      </c>
      <c r="H735" s="1"/>
    </row>
    <row r="736" spans="1:8" ht="13.5">
      <c r="A736" s="50">
        <v>42639</v>
      </c>
      <c r="B736" s="1" t="s">
        <v>25</v>
      </c>
      <c r="C736" s="1" t="s">
        <v>1552</v>
      </c>
      <c r="D736" s="1">
        <v>150</v>
      </c>
      <c r="E736" s="1">
        <v>14388.42</v>
      </c>
      <c r="F736" s="1" t="s">
        <v>163</v>
      </c>
      <c r="G736" s="1" t="s">
        <v>164</v>
      </c>
      <c r="H736" s="1"/>
    </row>
    <row r="737" spans="1:8" ht="13.5">
      <c r="A737" s="50">
        <v>42639</v>
      </c>
      <c r="B737" s="1" t="s">
        <v>25</v>
      </c>
      <c r="C737" s="1" t="s">
        <v>1554</v>
      </c>
      <c r="D737" s="1">
        <v>24</v>
      </c>
      <c r="E737" s="1">
        <v>14412.42</v>
      </c>
      <c r="F737" s="1" t="s">
        <v>163</v>
      </c>
      <c r="G737" s="1" t="s">
        <v>164</v>
      </c>
      <c r="H737" s="1"/>
    </row>
    <row r="738" spans="1:8" ht="13.5">
      <c r="A738" s="50">
        <v>42639</v>
      </c>
      <c r="B738" s="1" t="s">
        <v>25</v>
      </c>
      <c r="C738" s="1" t="s">
        <v>1698</v>
      </c>
      <c r="D738" s="1">
        <v>140</v>
      </c>
      <c r="E738" s="1">
        <v>14552.42</v>
      </c>
      <c r="F738" s="1" t="s">
        <v>163</v>
      </c>
      <c r="G738" s="1" t="s">
        <v>164</v>
      </c>
      <c r="H738" s="1"/>
    </row>
    <row r="739" spans="1:8" ht="13.5">
      <c r="A739" s="50">
        <v>42639</v>
      </c>
      <c r="B739" s="1" t="s">
        <v>25</v>
      </c>
      <c r="C739" s="1" t="s">
        <v>1556</v>
      </c>
      <c r="D739" s="1">
        <v>6</v>
      </c>
      <c r="E739" s="1">
        <v>14558.42</v>
      </c>
      <c r="F739" s="1" t="s">
        <v>163</v>
      </c>
      <c r="G739" s="1" t="s">
        <v>164</v>
      </c>
      <c r="H739" s="1"/>
    </row>
    <row r="740" spans="1:8" ht="13.5">
      <c r="A740" s="50">
        <v>42639</v>
      </c>
      <c r="B740" s="1" t="s">
        <v>25</v>
      </c>
      <c r="C740" s="1" t="s">
        <v>1557</v>
      </c>
      <c r="D740" s="1">
        <v>40</v>
      </c>
      <c r="E740" s="1">
        <v>14598.42</v>
      </c>
      <c r="F740" s="1" t="s">
        <v>163</v>
      </c>
      <c r="G740" s="1" t="s">
        <v>164</v>
      </c>
      <c r="H740" s="1"/>
    </row>
    <row r="741" spans="1:8" ht="13.5">
      <c r="A741" s="50">
        <v>42639</v>
      </c>
      <c r="B741" s="1" t="s">
        <v>25</v>
      </c>
      <c r="C741" s="1" t="s">
        <v>1558</v>
      </c>
      <c r="D741" s="1">
        <v>20</v>
      </c>
      <c r="E741" s="1">
        <v>14618.42</v>
      </c>
      <c r="F741" s="1" t="s">
        <v>163</v>
      </c>
      <c r="G741" s="1" t="s">
        <v>164</v>
      </c>
      <c r="H741" s="1"/>
    </row>
    <row r="742" spans="1:8" ht="13.5">
      <c r="A742" s="50">
        <v>42639</v>
      </c>
      <c r="B742" s="1" t="s">
        <v>25</v>
      </c>
      <c r="C742" s="1" t="s">
        <v>1559</v>
      </c>
      <c r="D742" s="1">
        <v>12</v>
      </c>
      <c r="E742" s="1">
        <v>14630.42</v>
      </c>
      <c r="F742" s="1" t="s">
        <v>163</v>
      </c>
      <c r="G742" s="1" t="s">
        <v>164</v>
      </c>
      <c r="H742" s="1"/>
    </row>
    <row r="743" spans="1:8" ht="13.5">
      <c r="A743" s="50">
        <v>42639</v>
      </c>
      <c r="B743" s="1" t="s">
        <v>25</v>
      </c>
      <c r="C743" s="1" t="s">
        <v>1560</v>
      </c>
      <c r="D743" s="1">
        <v>940</v>
      </c>
      <c r="E743" s="1">
        <v>15570.42</v>
      </c>
      <c r="F743" s="1" t="s">
        <v>163</v>
      </c>
      <c r="G743" s="1" t="s">
        <v>164</v>
      </c>
      <c r="H743" s="1"/>
    </row>
    <row r="744" spans="1:8" ht="13.5">
      <c r="A744" s="50">
        <v>42639</v>
      </c>
      <c r="B744" s="1" t="s">
        <v>68</v>
      </c>
      <c r="C744" s="1" t="s">
        <v>114</v>
      </c>
      <c r="D744" s="1">
        <v>40</v>
      </c>
      <c r="E744" s="1">
        <v>15610.42</v>
      </c>
      <c r="F744" s="1" t="s">
        <v>163</v>
      </c>
      <c r="G744" s="1" t="s">
        <v>164</v>
      </c>
      <c r="H744" s="1"/>
    </row>
    <row r="745" spans="1:8" ht="13.5">
      <c r="A745" s="50">
        <v>42640</v>
      </c>
      <c r="B745" s="1" t="s">
        <v>25</v>
      </c>
      <c r="C745" s="1" t="s">
        <v>1561</v>
      </c>
      <c r="D745" s="1">
        <v>150</v>
      </c>
      <c r="E745" s="1">
        <v>15760.42</v>
      </c>
      <c r="F745" s="1" t="s">
        <v>163</v>
      </c>
      <c r="G745" s="1" t="s">
        <v>164</v>
      </c>
      <c r="H745" s="1"/>
    </row>
    <row r="746" spans="1:8" ht="13.5">
      <c r="A746" s="50">
        <v>42641</v>
      </c>
      <c r="B746" s="1" t="s">
        <v>25</v>
      </c>
      <c r="C746" s="1" t="s">
        <v>1563</v>
      </c>
      <c r="D746" s="1">
        <v>20</v>
      </c>
      <c r="E746" s="1">
        <v>15780.42</v>
      </c>
      <c r="F746" s="1" t="s">
        <v>163</v>
      </c>
      <c r="G746" s="1" t="s">
        <v>164</v>
      </c>
      <c r="H746" s="1"/>
    </row>
    <row r="747" spans="1:8" ht="13.5">
      <c r="A747" s="50">
        <v>42641</v>
      </c>
      <c r="B747" s="1" t="s">
        <v>25</v>
      </c>
      <c r="C747" s="1" t="s">
        <v>1564</v>
      </c>
      <c r="D747" s="1">
        <v>6</v>
      </c>
      <c r="E747" s="1">
        <v>15786.42</v>
      </c>
      <c r="F747" s="1" t="s">
        <v>163</v>
      </c>
      <c r="G747" s="1" t="s">
        <v>164</v>
      </c>
      <c r="H747" s="1"/>
    </row>
    <row r="748" spans="1:8" ht="13.5">
      <c r="A748" s="50">
        <v>42641</v>
      </c>
      <c r="B748" s="1" t="s">
        <v>25</v>
      </c>
      <c r="C748" s="1" t="s">
        <v>1565</v>
      </c>
      <c r="D748" s="1">
        <v>6</v>
      </c>
      <c r="E748" s="1">
        <v>15792.42</v>
      </c>
      <c r="F748" s="1" t="s">
        <v>163</v>
      </c>
      <c r="G748" s="1" t="s">
        <v>164</v>
      </c>
      <c r="H748" s="1"/>
    </row>
    <row r="749" spans="1:8" ht="13.5">
      <c r="A749" s="50">
        <v>42641</v>
      </c>
      <c r="B749" s="1" t="s">
        <v>25</v>
      </c>
      <c r="C749" s="1" t="s">
        <v>1566</v>
      </c>
      <c r="D749" s="1">
        <v>6</v>
      </c>
      <c r="E749" s="1">
        <v>15798.42</v>
      </c>
      <c r="F749" s="1" t="s">
        <v>163</v>
      </c>
      <c r="G749" s="1" t="s">
        <v>164</v>
      </c>
      <c r="H749" s="1"/>
    </row>
    <row r="750" spans="1:8" ht="13.5">
      <c r="A750" s="50">
        <v>42641</v>
      </c>
      <c r="B750" s="1" t="s">
        <v>25</v>
      </c>
      <c r="C750" s="1" t="s">
        <v>1567</v>
      </c>
      <c r="D750" s="1">
        <v>12</v>
      </c>
      <c r="E750" s="1">
        <v>15810.42</v>
      </c>
      <c r="F750" s="1" t="s">
        <v>163</v>
      </c>
      <c r="G750" s="1" t="s">
        <v>164</v>
      </c>
      <c r="H750" s="1"/>
    </row>
    <row r="751" spans="1:8" ht="13.5">
      <c r="A751" s="50">
        <v>42642</v>
      </c>
      <c r="B751" s="1" t="s">
        <v>25</v>
      </c>
      <c r="C751" s="1" t="s">
        <v>1568</v>
      </c>
      <c r="D751" s="1">
        <v>40</v>
      </c>
      <c r="E751" s="1">
        <v>15850.42</v>
      </c>
      <c r="F751" s="1" t="s">
        <v>163</v>
      </c>
      <c r="G751" s="1" t="s">
        <v>164</v>
      </c>
      <c r="H751" s="1"/>
    </row>
    <row r="752" spans="1:8" ht="13.5">
      <c r="A752" s="50">
        <v>42643</v>
      </c>
      <c r="B752" s="1" t="s">
        <v>25</v>
      </c>
      <c r="C752" s="1" t="s">
        <v>1569</v>
      </c>
      <c r="D752" s="1">
        <v>42</v>
      </c>
      <c r="E752" s="1">
        <v>15892.42</v>
      </c>
      <c r="F752" s="1" t="s">
        <v>163</v>
      </c>
      <c r="G752" s="1" t="s">
        <v>164</v>
      </c>
      <c r="H752" s="1"/>
    </row>
    <row r="753" spans="1:8" ht="13.5">
      <c r="A753" s="50">
        <v>42643</v>
      </c>
      <c r="B753" s="1" t="s">
        <v>25</v>
      </c>
      <c r="C753" s="1" t="s">
        <v>1570</v>
      </c>
      <c r="D753" s="1">
        <v>60</v>
      </c>
      <c r="E753" s="1">
        <v>15952.42</v>
      </c>
      <c r="F753" s="1" t="s">
        <v>163</v>
      </c>
      <c r="G753" s="1" t="s">
        <v>164</v>
      </c>
      <c r="H753" s="1"/>
    </row>
    <row r="754" spans="1:8" ht="13.5">
      <c r="A754" s="50">
        <v>42643</v>
      </c>
      <c r="B754" s="1" t="s">
        <v>25</v>
      </c>
      <c r="C754" s="1" t="s">
        <v>1571</v>
      </c>
      <c r="D754" s="1">
        <v>140</v>
      </c>
      <c r="E754" s="1">
        <v>16092.42</v>
      </c>
      <c r="F754" s="1" t="s">
        <v>163</v>
      </c>
      <c r="G754" s="1" t="s">
        <v>164</v>
      </c>
      <c r="H754" s="1"/>
    </row>
    <row r="755" spans="1:8" ht="13.5">
      <c r="A755" s="50">
        <v>42643</v>
      </c>
      <c r="B755" s="1" t="s">
        <v>68</v>
      </c>
      <c r="C755" s="1" t="s">
        <v>1699</v>
      </c>
      <c r="D755" s="1">
        <v>70</v>
      </c>
      <c r="E755" s="1">
        <v>16162.42</v>
      </c>
      <c r="F755" s="1" t="s">
        <v>163</v>
      </c>
      <c r="G755" s="1" t="s">
        <v>164</v>
      </c>
      <c r="H755" s="1"/>
    </row>
    <row r="756" spans="1:8" ht="13.5">
      <c r="A756" s="58">
        <v>42643</v>
      </c>
      <c r="B756" s="59" t="s">
        <v>29</v>
      </c>
      <c r="C756" s="59" t="s">
        <v>1573</v>
      </c>
      <c r="D756" s="59">
        <v>-90</v>
      </c>
      <c r="E756" s="59">
        <v>16072.42</v>
      </c>
      <c r="F756" s="59" t="s">
        <v>163</v>
      </c>
      <c r="G756" s="59" t="s">
        <v>164</v>
      </c>
      <c r="H756" s="1"/>
    </row>
    <row r="757" spans="1:8" ht="13.5">
      <c r="A757" s="50">
        <v>42646</v>
      </c>
      <c r="B757" s="1" t="s">
        <v>25</v>
      </c>
      <c r="C757" s="1" t="s">
        <v>1579</v>
      </c>
      <c r="D757" s="1">
        <v>192</v>
      </c>
      <c r="E757" s="1">
        <v>16264.42</v>
      </c>
      <c r="F757" s="1" t="s">
        <v>163</v>
      </c>
      <c r="G757" s="1" t="s">
        <v>164</v>
      </c>
      <c r="H757" s="1"/>
    </row>
    <row r="758" spans="1:8" ht="13.5">
      <c r="A758" s="50">
        <v>42646</v>
      </c>
      <c r="B758" s="1" t="s">
        <v>25</v>
      </c>
      <c r="C758" s="1" t="s">
        <v>1700</v>
      </c>
      <c r="D758" s="1">
        <v>130</v>
      </c>
      <c r="E758" s="1">
        <v>16394.42</v>
      </c>
      <c r="F758" s="1" t="s">
        <v>163</v>
      </c>
      <c r="G758" s="1" t="s">
        <v>164</v>
      </c>
      <c r="H758" s="1"/>
    </row>
    <row r="759" spans="1:8" ht="13.5">
      <c r="A759" s="50">
        <v>42646</v>
      </c>
      <c r="B759" s="1" t="s">
        <v>25</v>
      </c>
      <c r="C759" s="1" t="s">
        <v>1581</v>
      </c>
      <c r="D759" s="1">
        <v>24</v>
      </c>
      <c r="E759" s="1">
        <v>16418.42</v>
      </c>
      <c r="F759" s="1" t="s">
        <v>163</v>
      </c>
      <c r="G759" s="1" t="s">
        <v>164</v>
      </c>
      <c r="H759" s="1"/>
    </row>
    <row r="760" spans="1:8" ht="13.5">
      <c r="A760" s="50">
        <v>42646</v>
      </c>
      <c r="B760" s="1" t="s">
        <v>25</v>
      </c>
      <c r="C760" s="1" t="s">
        <v>1582</v>
      </c>
      <c r="D760" s="1">
        <v>24</v>
      </c>
      <c r="E760" s="1">
        <v>16442.42</v>
      </c>
      <c r="F760" s="1" t="s">
        <v>163</v>
      </c>
      <c r="G760" s="1" t="s">
        <v>164</v>
      </c>
      <c r="H760" s="1"/>
    </row>
    <row r="761" spans="1:8" ht="13.5">
      <c r="A761" s="50">
        <v>42646</v>
      </c>
      <c r="B761" s="1" t="s">
        <v>25</v>
      </c>
      <c r="C761" s="1" t="s">
        <v>1583</v>
      </c>
      <c r="D761" s="1">
        <v>36</v>
      </c>
      <c r="E761" s="1">
        <v>16478.42</v>
      </c>
      <c r="F761" s="1" t="s">
        <v>163</v>
      </c>
      <c r="G761" s="1" t="s">
        <v>164</v>
      </c>
      <c r="H761" s="1"/>
    </row>
    <row r="762" spans="1:8" ht="13.5">
      <c r="A762" s="50">
        <v>42646</v>
      </c>
      <c r="B762" s="1" t="s">
        <v>25</v>
      </c>
      <c r="C762" s="1" t="s">
        <v>1584</v>
      </c>
      <c r="D762" s="1">
        <v>70</v>
      </c>
      <c r="E762" s="1">
        <v>16548.42</v>
      </c>
      <c r="F762" s="1" t="s">
        <v>163</v>
      </c>
      <c r="G762" s="1" t="s">
        <v>164</v>
      </c>
      <c r="H762" s="1"/>
    </row>
    <row r="763" spans="1:8" ht="13.5">
      <c r="A763" s="50">
        <v>42646</v>
      </c>
      <c r="B763" s="1" t="s">
        <v>25</v>
      </c>
      <c r="C763" s="1" t="s">
        <v>1586</v>
      </c>
      <c r="D763" s="1">
        <v>50</v>
      </c>
      <c r="E763" s="1">
        <v>16598.42</v>
      </c>
      <c r="F763" s="1" t="s">
        <v>163</v>
      </c>
      <c r="G763" s="1" t="s">
        <v>164</v>
      </c>
      <c r="H763" s="1"/>
    </row>
    <row r="764" spans="1:8" ht="13.5">
      <c r="A764" s="50">
        <v>42646</v>
      </c>
      <c r="B764" s="1" t="s">
        <v>25</v>
      </c>
      <c r="C764" s="1" t="s">
        <v>1587</v>
      </c>
      <c r="D764" s="1">
        <v>60</v>
      </c>
      <c r="E764" s="1">
        <v>16658.42</v>
      </c>
      <c r="F764" s="1" t="s">
        <v>163</v>
      </c>
      <c r="G764" s="1" t="s">
        <v>164</v>
      </c>
      <c r="H764" s="1"/>
    </row>
    <row r="765" spans="1:8" ht="13.5">
      <c r="A765" s="50">
        <v>42646</v>
      </c>
      <c r="B765" s="1" t="s">
        <v>62</v>
      </c>
      <c r="C765" s="1" t="s">
        <v>1588</v>
      </c>
      <c r="D765" s="1">
        <v>400</v>
      </c>
      <c r="E765" s="1">
        <v>17058.42</v>
      </c>
      <c r="F765" s="1" t="s">
        <v>163</v>
      </c>
      <c r="G765" s="1" t="s">
        <v>164</v>
      </c>
      <c r="H765" s="1"/>
    </row>
    <row r="766" spans="1:8" ht="13.5">
      <c r="A766" s="50">
        <v>42646</v>
      </c>
      <c r="B766" s="1" t="s">
        <v>62</v>
      </c>
      <c r="C766" s="1" t="s">
        <v>1589</v>
      </c>
      <c r="D766" s="1">
        <v>380</v>
      </c>
      <c r="E766" s="1">
        <v>17438.42</v>
      </c>
      <c r="F766" s="1" t="s">
        <v>163</v>
      </c>
      <c r="G766" s="1" t="s">
        <v>164</v>
      </c>
      <c r="H766" s="1"/>
    </row>
    <row r="767" spans="1:8" ht="13.5">
      <c r="A767" s="50">
        <v>42646</v>
      </c>
      <c r="B767" s="1" t="s">
        <v>62</v>
      </c>
      <c r="C767" s="1" t="s">
        <v>1590</v>
      </c>
      <c r="D767" s="1">
        <v>480</v>
      </c>
      <c r="E767" s="1">
        <v>17918.42</v>
      </c>
      <c r="F767" s="1" t="s">
        <v>163</v>
      </c>
      <c r="G767" s="1" t="s">
        <v>164</v>
      </c>
      <c r="H767" s="1"/>
    </row>
    <row r="768" spans="1:8" ht="13.5">
      <c r="A768" s="50">
        <v>42646</v>
      </c>
      <c r="B768" s="1" t="s">
        <v>62</v>
      </c>
      <c r="C768" s="1" t="s">
        <v>1591</v>
      </c>
      <c r="D768" s="1">
        <v>230</v>
      </c>
      <c r="E768" s="1">
        <v>18148.42</v>
      </c>
      <c r="F768" s="1" t="s">
        <v>163</v>
      </c>
      <c r="G768" s="1" t="s">
        <v>164</v>
      </c>
      <c r="H768" s="1"/>
    </row>
    <row r="769" spans="1:8" ht="13.5">
      <c r="A769" s="50">
        <v>42646</v>
      </c>
      <c r="B769" s="1" t="s">
        <v>70</v>
      </c>
      <c r="C769" s="1" t="s">
        <v>1592</v>
      </c>
      <c r="D769" s="1">
        <v>-1503.96</v>
      </c>
      <c r="E769" s="1">
        <v>16644.46</v>
      </c>
      <c r="F769" s="1" t="s">
        <v>163</v>
      </c>
      <c r="G769" s="1" t="s">
        <v>164</v>
      </c>
      <c r="H769" s="1"/>
    </row>
    <row r="770" spans="1:8" ht="13.5">
      <c r="A770" s="50">
        <v>42647</v>
      </c>
      <c r="B770" s="1"/>
      <c r="C770" s="1" t="s">
        <v>1593</v>
      </c>
      <c r="D770" s="1">
        <v>30</v>
      </c>
      <c r="E770" s="1">
        <v>16674.46</v>
      </c>
      <c r="F770" s="1" t="s">
        <v>163</v>
      </c>
      <c r="G770" s="1" t="s">
        <v>164</v>
      </c>
      <c r="H770" s="1"/>
    </row>
    <row r="771" spans="1:8" ht="13.5">
      <c r="A771" s="50">
        <v>42647</v>
      </c>
      <c r="B771" s="1" t="s">
        <v>25</v>
      </c>
      <c r="C771" s="1" t="s">
        <v>135</v>
      </c>
      <c r="D771" s="1">
        <v>1000</v>
      </c>
      <c r="E771" s="1">
        <v>17674.46</v>
      </c>
      <c r="F771" s="1" t="s">
        <v>163</v>
      </c>
      <c r="G771" s="1" t="s">
        <v>164</v>
      </c>
      <c r="H771" s="1"/>
    </row>
    <row r="772" spans="1:8" ht="13.5">
      <c r="A772" s="50">
        <v>42647</v>
      </c>
      <c r="B772" s="1" t="s">
        <v>25</v>
      </c>
      <c r="C772" s="1" t="s">
        <v>1596</v>
      </c>
      <c r="D772" s="1">
        <v>48</v>
      </c>
      <c r="E772" s="1">
        <v>17722.46</v>
      </c>
      <c r="F772" s="1" t="s">
        <v>163</v>
      </c>
      <c r="G772" s="1" t="s">
        <v>164</v>
      </c>
      <c r="H772" s="1"/>
    </row>
    <row r="773" spans="1:8" ht="13.5">
      <c r="A773" s="50">
        <v>42647</v>
      </c>
      <c r="B773" s="1" t="s">
        <v>62</v>
      </c>
      <c r="C773" s="1" t="s">
        <v>1701</v>
      </c>
      <c r="D773" s="1">
        <v>140</v>
      </c>
      <c r="E773" s="1">
        <v>17862.46</v>
      </c>
      <c r="F773" s="1" t="s">
        <v>163</v>
      </c>
      <c r="G773" s="1" t="s">
        <v>164</v>
      </c>
      <c r="H773" s="1"/>
    </row>
    <row r="774" spans="1:8" ht="13.5">
      <c r="A774" s="50">
        <v>42647</v>
      </c>
      <c r="B774" s="1" t="s">
        <v>29</v>
      </c>
      <c r="C774" s="1" t="s">
        <v>1598</v>
      </c>
      <c r="D774" s="1">
        <v>-1500</v>
      </c>
      <c r="E774" s="1">
        <v>16362.46</v>
      </c>
      <c r="F774" s="1" t="s">
        <v>163</v>
      </c>
      <c r="G774" s="1" t="s">
        <v>164</v>
      </c>
      <c r="H774" s="1"/>
    </row>
    <row r="775" spans="1:8" ht="13.5">
      <c r="A775" s="50">
        <v>42647</v>
      </c>
      <c r="B775" s="1" t="s">
        <v>28</v>
      </c>
      <c r="C775" s="1" t="s">
        <v>133</v>
      </c>
      <c r="D775" s="1">
        <v>-78.63</v>
      </c>
      <c r="E775" s="1">
        <v>16283.83</v>
      </c>
      <c r="F775" s="1" t="s">
        <v>163</v>
      </c>
      <c r="G775" s="1" t="s">
        <v>164</v>
      </c>
      <c r="H775" s="1"/>
    </row>
    <row r="776" spans="1:8" ht="13.5">
      <c r="A776" s="50">
        <v>42648</v>
      </c>
      <c r="B776" s="1" t="s">
        <v>25</v>
      </c>
      <c r="C776" s="1" t="s">
        <v>1599</v>
      </c>
      <c r="D776" s="1">
        <v>120</v>
      </c>
      <c r="E776" s="1">
        <v>16403.83</v>
      </c>
      <c r="F776" s="1" t="s">
        <v>163</v>
      </c>
      <c r="G776" s="1" t="s">
        <v>164</v>
      </c>
      <c r="H776" s="1"/>
    </row>
    <row r="777" spans="1:8" ht="13.5">
      <c r="A777" s="50">
        <v>42649</v>
      </c>
      <c r="B777" s="1" t="s">
        <v>117</v>
      </c>
      <c r="C777" s="1" t="s">
        <v>69</v>
      </c>
      <c r="D777" s="1">
        <v>240</v>
      </c>
      <c r="E777" s="1">
        <v>16643.83</v>
      </c>
      <c r="F777" s="1" t="s">
        <v>163</v>
      </c>
      <c r="G777" s="1" t="s">
        <v>164</v>
      </c>
      <c r="H777" s="1"/>
    </row>
    <row r="778" spans="1:8" ht="13.5">
      <c r="A778" s="50">
        <v>42649</v>
      </c>
      <c r="B778" s="1" t="s">
        <v>25</v>
      </c>
      <c r="C778" s="1" t="s">
        <v>1601</v>
      </c>
      <c r="D778" s="1">
        <v>40</v>
      </c>
      <c r="E778" s="1">
        <v>16683.83</v>
      </c>
      <c r="F778" s="1" t="s">
        <v>163</v>
      </c>
      <c r="G778" s="1" t="s">
        <v>164</v>
      </c>
      <c r="H778" s="1"/>
    </row>
    <row r="779" spans="1:8" ht="13.5">
      <c r="A779" s="50">
        <v>42649</v>
      </c>
      <c r="B779" s="1" t="s">
        <v>25</v>
      </c>
      <c r="C779" s="1" t="s">
        <v>1602</v>
      </c>
      <c r="D779" s="1">
        <v>458</v>
      </c>
      <c r="E779" s="1">
        <v>17141.83</v>
      </c>
      <c r="F779" s="1" t="s">
        <v>163</v>
      </c>
      <c r="G779" s="1" t="s">
        <v>164</v>
      </c>
      <c r="H779" s="1"/>
    </row>
    <row r="780" spans="1:8" ht="13.5">
      <c r="A780" s="50">
        <v>42649</v>
      </c>
      <c r="B780" s="1" t="s">
        <v>25</v>
      </c>
      <c r="C780" s="1" t="s">
        <v>1604</v>
      </c>
      <c r="D780" s="1">
        <v>30</v>
      </c>
      <c r="E780" s="1">
        <v>17171.83</v>
      </c>
      <c r="F780" s="1" t="s">
        <v>163</v>
      </c>
      <c r="G780" s="1" t="s">
        <v>164</v>
      </c>
      <c r="H780" s="1"/>
    </row>
    <row r="781" spans="1:8" ht="13.5">
      <c r="A781" s="50">
        <v>42649</v>
      </c>
      <c r="B781" s="1" t="s">
        <v>29</v>
      </c>
      <c r="C781" s="1" t="s">
        <v>1606</v>
      </c>
      <c r="D781" s="1">
        <v>-82.38</v>
      </c>
      <c r="E781" s="1">
        <v>17089.45</v>
      </c>
      <c r="F781" s="1" t="s">
        <v>163</v>
      </c>
      <c r="G781" s="1" t="s">
        <v>164</v>
      </c>
      <c r="H781" s="1"/>
    </row>
    <row r="782" spans="1:8" ht="13.5">
      <c r="A782" s="50">
        <v>42650</v>
      </c>
      <c r="B782" s="1" t="s">
        <v>62</v>
      </c>
      <c r="C782" s="1" t="s">
        <v>1608</v>
      </c>
      <c r="D782" s="1">
        <v>881</v>
      </c>
      <c r="E782" s="1">
        <v>17970.45</v>
      </c>
      <c r="F782" s="1" t="s">
        <v>163</v>
      </c>
      <c r="G782" s="1" t="s">
        <v>164</v>
      </c>
      <c r="H782" s="1"/>
    </row>
    <row r="783" spans="1:8" ht="13.5">
      <c r="A783" s="50">
        <v>42650</v>
      </c>
      <c r="B783" s="1" t="s">
        <v>62</v>
      </c>
      <c r="C783" s="1" t="s">
        <v>1610</v>
      </c>
      <c r="D783" s="1">
        <v>67.5</v>
      </c>
      <c r="E783" s="1">
        <v>18037.95</v>
      </c>
      <c r="F783" s="1" t="s">
        <v>163</v>
      </c>
      <c r="G783" s="1" t="s">
        <v>164</v>
      </c>
      <c r="H783" s="1"/>
    </row>
    <row r="784" spans="1:8" ht="13.5">
      <c r="A784" s="50">
        <v>42653</v>
      </c>
      <c r="B784" s="1" t="s">
        <v>25</v>
      </c>
      <c r="C784" s="1" t="s">
        <v>1612</v>
      </c>
      <c r="D784" s="1">
        <v>40</v>
      </c>
      <c r="E784" s="1">
        <v>18077.95</v>
      </c>
      <c r="F784" s="1" t="s">
        <v>163</v>
      </c>
      <c r="G784" s="1" t="s">
        <v>164</v>
      </c>
      <c r="H784" s="1"/>
    </row>
    <row r="785" spans="1:8" ht="13.5">
      <c r="A785" s="50">
        <v>42653</v>
      </c>
      <c r="B785" s="1" t="s">
        <v>25</v>
      </c>
      <c r="C785" s="1" t="s">
        <v>1613</v>
      </c>
      <c r="D785" s="1">
        <v>20</v>
      </c>
      <c r="E785" s="1">
        <v>18097.95</v>
      </c>
      <c r="F785" s="1" t="s">
        <v>163</v>
      </c>
      <c r="G785" s="1" t="s">
        <v>164</v>
      </c>
      <c r="H785" s="1"/>
    </row>
    <row r="786" spans="1:8" ht="13.5">
      <c r="A786" s="50">
        <v>42653</v>
      </c>
      <c r="B786" s="1" t="s">
        <v>25</v>
      </c>
      <c r="C786" s="1" t="s">
        <v>1614</v>
      </c>
      <c r="D786" s="1">
        <v>10</v>
      </c>
      <c r="E786" s="1">
        <v>18107.95</v>
      </c>
      <c r="F786" s="1" t="s">
        <v>163</v>
      </c>
      <c r="G786" s="1" t="s">
        <v>164</v>
      </c>
      <c r="H786" s="1"/>
    </row>
    <row r="787" spans="1:8" ht="13.5">
      <c r="A787" s="50">
        <v>42653</v>
      </c>
      <c r="B787" s="1" t="s">
        <v>25</v>
      </c>
      <c r="C787" s="1" t="s">
        <v>1615</v>
      </c>
      <c r="D787" s="1">
        <v>374</v>
      </c>
      <c r="E787" s="1">
        <v>18481.95</v>
      </c>
      <c r="F787" s="1" t="s">
        <v>163</v>
      </c>
      <c r="G787" s="1" t="s">
        <v>164</v>
      </c>
      <c r="H787" s="1"/>
    </row>
    <row r="788" spans="1:8" ht="13.5">
      <c r="A788" s="50">
        <v>42653</v>
      </c>
      <c r="B788" s="1" t="s">
        <v>25</v>
      </c>
      <c r="C788" s="1" t="s">
        <v>1617</v>
      </c>
      <c r="D788" s="1">
        <v>10</v>
      </c>
      <c r="E788" s="1">
        <v>18491.95</v>
      </c>
      <c r="F788" s="1" t="s">
        <v>163</v>
      </c>
      <c r="G788" s="1" t="s">
        <v>164</v>
      </c>
      <c r="H788" s="1"/>
    </row>
    <row r="789" spans="1:8" ht="13.5">
      <c r="A789" s="50">
        <v>42653</v>
      </c>
      <c r="B789" s="1" t="s">
        <v>25</v>
      </c>
      <c r="C789" s="1" t="s">
        <v>1618</v>
      </c>
      <c r="D789" s="1">
        <v>1855</v>
      </c>
      <c r="E789" s="1">
        <v>20346.95</v>
      </c>
      <c r="F789" s="1" t="s">
        <v>163</v>
      </c>
      <c r="G789" s="1" t="s">
        <v>164</v>
      </c>
      <c r="H789" s="1"/>
    </row>
    <row r="790" spans="1:8" ht="13.5">
      <c r="A790" s="50">
        <v>42653</v>
      </c>
      <c r="B790" s="1" t="s">
        <v>25</v>
      </c>
      <c r="C790" s="1" t="s">
        <v>1620</v>
      </c>
      <c r="D790" s="1">
        <v>50</v>
      </c>
      <c r="E790" s="1">
        <v>20396.95</v>
      </c>
      <c r="F790" s="1" t="s">
        <v>163</v>
      </c>
      <c r="G790" s="1" t="s">
        <v>164</v>
      </c>
      <c r="H790" s="1"/>
    </row>
    <row r="791" spans="1:8" ht="13.5">
      <c r="A791" s="50">
        <v>42653</v>
      </c>
      <c r="B791" s="1" t="s">
        <v>25</v>
      </c>
      <c r="C791" s="1" t="s">
        <v>1621</v>
      </c>
      <c r="D791" s="1">
        <v>350</v>
      </c>
      <c r="E791" s="1">
        <v>20746.95</v>
      </c>
      <c r="F791" s="1" t="s">
        <v>163</v>
      </c>
      <c r="G791" s="1" t="s">
        <v>164</v>
      </c>
      <c r="H791" s="1"/>
    </row>
    <row r="792" spans="1:8" ht="13.5">
      <c r="A792" s="50">
        <v>42653</v>
      </c>
      <c r="B792" s="1" t="s">
        <v>25</v>
      </c>
      <c r="C792" s="1" t="s">
        <v>1623</v>
      </c>
      <c r="D792" s="1">
        <v>10</v>
      </c>
      <c r="E792" s="1">
        <v>20756.95</v>
      </c>
      <c r="F792" s="1" t="s">
        <v>163</v>
      </c>
      <c r="G792" s="1" t="s">
        <v>164</v>
      </c>
      <c r="H792" s="1"/>
    </row>
    <row r="793" spans="1:8" ht="13.5">
      <c r="A793" s="50">
        <v>42653</v>
      </c>
      <c r="B793" s="1" t="s">
        <v>25</v>
      </c>
      <c r="C793" s="1" t="s">
        <v>1625</v>
      </c>
      <c r="D793" s="1">
        <v>60</v>
      </c>
      <c r="E793" s="1">
        <v>20816.95</v>
      </c>
      <c r="F793" s="1" t="s">
        <v>163</v>
      </c>
      <c r="G793" s="1" t="s">
        <v>164</v>
      </c>
      <c r="H793" s="1"/>
    </row>
    <row r="794" spans="1:8" ht="13.5">
      <c r="A794" s="50">
        <v>42653</v>
      </c>
      <c r="B794" s="1" t="s">
        <v>25</v>
      </c>
      <c r="C794" s="1" t="s">
        <v>1626</v>
      </c>
      <c r="D794" s="1">
        <v>20</v>
      </c>
      <c r="E794" s="1">
        <v>20836.95</v>
      </c>
      <c r="F794" s="1" t="s">
        <v>163</v>
      </c>
      <c r="G794" s="1" t="s">
        <v>164</v>
      </c>
      <c r="H794" s="1"/>
    </row>
    <row r="795" spans="1:8" ht="13.5">
      <c r="A795" s="50">
        <v>42653</v>
      </c>
      <c r="B795" s="1" t="s">
        <v>25</v>
      </c>
      <c r="C795" s="1" t="s">
        <v>1628</v>
      </c>
      <c r="D795" s="1">
        <v>30</v>
      </c>
      <c r="E795" s="1">
        <v>20866.95</v>
      </c>
      <c r="F795" s="1" t="s">
        <v>163</v>
      </c>
      <c r="G795" s="1" t="s">
        <v>164</v>
      </c>
      <c r="H795" s="1"/>
    </row>
    <row r="796" spans="1:8" ht="13.5">
      <c r="A796" s="50">
        <v>42653</v>
      </c>
      <c r="B796" s="1" t="s">
        <v>25</v>
      </c>
      <c r="C796" s="1" t="s">
        <v>1702</v>
      </c>
      <c r="D796" s="1">
        <v>102</v>
      </c>
      <c r="E796" s="1">
        <v>20968.95</v>
      </c>
      <c r="F796" s="1" t="s">
        <v>163</v>
      </c>
      <c r="G796" s="1" t="s">
        <v>164</v>
      </c>
      <c r="H796" s="1"/>
    </row>
    <row r="797" spans="1:8" ht="13.5">
      <c r="A797" s="50">
        <v>42653</v>
      </c>
      <c r="B797" s="1" t="s">
        <v>25</v>
      </c>
      <c r="C797" s="1" t="s">
        <v>1630</v>
      </c>
      <c r="D797" s="1">
        <v>240</v>
      </c>
      <c r="E797" s="1">
        <v>21208.95</v>
      </c>
      <c r="F797" s="1" t="s">
        <v>163</v>
      </c>
      <c r="G797" s="1" t="s">
        <v>164</v>
      </c>
      <c r="H797" s="1"/>
    </row>
    <row r="798" spans="1:8" ht="13.5">
      <c r="A798" s="50">
        <v>42653</v>
      </c>
      <c r="B798" s="1" t="s">
        <v>62</v>
      </c>
      <c r="C798" s="1" t="s">
        <v>1631</v>
      </c>
      <c r="D798" s="1">
        <v>220</v>
      </c>
      <c r="E798" s="1">
        <v>21428.95</v>
      </c>
      <c r="F798" s="1" t="s">
        <v>163</v>
      </c>
      <c r="G798" s="1" t="s">
        <v>164</v>
      </c>
      <c r="H798" s="1"/>
    </row>
    <row r="799" spans="1:8" ht="13.5">
      <c r="A799" s="50">
        <v>42653</v>
      </c>
      <c r="B799" s="1" t="s">
        <v>62</v>
      </c>
      <c r="C799" s="1" t="s">
        <v>1632</v>
      </c>
      <c r="D799" s="1">
        <v>200</v>
      </c>
      <c r="E799" s="1">
        <v>21628.95</v>
      </c>
      <c r="F799" s="1" t="s">
        <v>163</v>
      </c>
      <c r="G799" s="1" t="s">
        <v>164</v>
      </c>
      <c r="H799" s="1"/>
    </row>
    <row r="800" spans="1:8" ht="13.5">
      <c r="A800" s="50">
        <v>42653</v>
      </c>
      <c r="B800" s="1" t="s">
        <v>62</v>
      </c>
      <c r="C800" s="1" t="s">
        <v>1633</v>
      </c>
      <c r="D800" s="1">
        <v>100</v>
      </c>
      <c r="E800" s="1">
        <v>21728.95</v>
      </c>
      <c r="F800" s="1" t="s">
        <v>163</v>
      </c>
      <c r="G800" s="1" t="s">
        <v>164</v>
      </c>
      <c r="H800" s="1"/>
    </row>
    <row r="801" spans="1:8" ht="13.5">
      <c r="A801" s="50">
        <v>42653</v>
      </c>
      <c r="B801" s="1" t="s">
        <v>62</v>
      </c>
      <c r="C801" s="1" t="s">
        <v>1634</v>
      </c>
      <c r="D801" s="1">
        <v>100</v>
      </c>
      <c r="E801" s="1">
        <v>21828.95</v>
      </c>
      <c r="F801" s="1" t="s">
        <v>163</v>
      </c>
      <c r="G801" s="1" t="s">
        <v>164</v>
      </c>
      <c r="H801" s="1"/>
    </row>
    <row r="802" spans="1:8" ht="13.5">
      <c r="A802" s="50">
        <v>42653</v>
      </c>
      <c r="B802" s="1" t="s">
        <v>62</v>
      </c>
      <c r="C802" s="1" t="s">
        <v>1635</v>
      </c>
      <c r="D802" s="1">
        <v>100</v>
      </c>
      <c r="E802" s="1">
        <v>21928.95</v>
      </c>
      <c r="F802" s="1" t="s">
        <v>163</v>
      </c>
      <c r="G802" s="1" t="s">
        <v>164</v>
      </c>
      <c r="H802" s="1"/>
    </row>
    <row r="803" spans="1:8" ht="13.5">
      <c r="A803" s="50">
        <v>42653</v>
      </c>
      <c r="B803" s="1" t="s">
        <v>62</v>
      </c>
      <c r="C803" s="1" t="s">
        <v>1636</v>
      </c>
      <c r="D803" s="1">
        <v>356.65</v>
      </c>
      <c r="E803" s="1">
        <v>22285.6</v>
      </c>
      <c r="F803" s="1" t="s">
        <v>163</v>
      </c>
      <c r="G803" s="1" t="s">
        <v>164</v>
      </c>
      <c r="H803" s="1"/>
    </row>
    <row r="804" spans="1:8" ht="13.5">
      <c r="A804" s="50">
        <v>42655</v>
      </c>
      <c r="B804" s="1" t="s">
        <v>25</v>
      </c>
      <c r="C804" s="1" t="s">
        <v>1638</v>
      </c>
      <c r="D804" s="1">
        <v>200</v>
      </c>
      <c r="E804" s="1">
        <v>22485.6</v>
      </c>
      <c r="F804" s="1" t="s">
        <v>163</v>
      </c>
      <c r="G804" s="1" t="s">
        <v>164</v>
      </c>
      <c r="H804" s="1"/>
    </row>
    <row r="805" spans="1:8" ht="13.5">
      <c r="A805" s="50">
        <v>42657</v>
      </c>
      <c r="B805" s="1" t="s">
        <v>25</v>
      </c>
      <c r="C805" s="1" t="s">
        <v>1640</v>
      </c>
      <c r="D805" s="1">
        <v>200</v>
      </c>
      <c r="E805" s="1">
        <v>22685.6</v>
      </c>
      <c r="F805" s="1" t="s">
        <v>163</v>
      </c>
      <c r="G805" s="1" t="s">
        <v>164</v>
      </c>
      <c r="H805" s="1"/>
    </row>
    <row r="806" spans="1:8" ht="13.5">
      <c r="A806" s="50">
        <v>42657</v>
      </c>
      <c r="B806" s="1" t="s">
        <v>29</v>
      </c>
      <c r="C806" s="1" t="s">
        <v>1642</v>
      </c>
      <c r="D806" s="1">
        <v>-318</v>
      </c>
      <c r="E806" s="1">
        <v>22367.6</v>
      </c>
      <c r="F806" s="1" t="s">
        <v>163</v>
      </c>
      <c r="G806" s="1" t="s">
        <v>164</v>
      </c>
      <c r="H806" s="1"/>
    </row>
    <row r="807" spans="1:8" ht="13.5">
      <c r="A807" s="50">
        <v>42657</v>
      </c>
      <c r="B807" s="1" t="s">
        <v>28</v>
      </c>
      <c r="C807" s="1" t="s">
        <v>60</v>
      </c>
      <c r="D807" s="1">
        <v>-313</v>
      </c>
      <c r="E807" s="1">
        <v>22054.6</v>
      </c>
      <c r="F807" s="1" t="s">
        <v>163</v>
      </c>
      <c r="G807" s="1" t="s">
        <v>164</v>
      </c>
      <c r="H807" s="1"/>
    </row>
    <row r="808" spans="1:8" ht="13.5">
      <c r="A808" s="50">
        <v>42660</v>
      </c>
      <c r="B808" s="1" t="s">
        <v>70</v>
      </c>
      <c r="C808" s="1" t="s">
        <v>1643</v>
      </c>
      <c r="D808" s="1">
        <v>-1503.76</v>
      </c>
      <c r="E808" s="1">
        <v>20550.84</v>
      </c>
      <c r="F808" s="1" t="s">
        <v>163</v>
      </c>
      <c r="G808" s="1" t="s">
        <v>164</v>
      </c>
      <c r="H808" s="1"/>
    </row>
    <row r="809" spans="1:8" ht="13.5">
      <c r="A809" s="50">
        <v>42660</v>
      </c>
      <c r="B809" s="1" t="s">
        <v>28</v>
      </c>
      <c r="C809" s="1" t="s">
        <v>1644</v>
      </c>
      <c r="D809" s="1">
        <v>-43.11</v>
      </c>
      <c r="E809" s="1">
        <v>20507.73</v>
      </c>
      <c r="F809" s="1" t="s">
        <v>163</v>
      </c>
      <c r="G809" s="1" t="s">
        <v>164</v>
      </c>
      <c r="H809" s="1"/>
    </row>
    <row r="810" spans="1:8" ht="13.5">
      <c r="A810" s="50">
        <v>42660</v>
      </c>
      <c r="B810" s="1" t="s">
        <v>28</v>
      </c>
      <c r="C810" s="1" t="s">
        <v>65</v>
      </c>
      <c r="D810" s="1">
        <v>-106.64</v>
      </c>
      <c r="E810" s="1">
        <v>20401.09</v>
      </c>
      <c r="F810" s="1" t="s">
        <v>163</v>
      </c>
      <c r="G810" s="1" t="s">
        <v>164</v>
      </c>
      <c r="H810" s="1"/>
    </row>
    <row r="811" spans="1:8" ht="13.5">
      <c r="A811" s="50">
        <v>42661</v>
      </c>
      <c r="B811" s="1" t="s">
        <v>25</v>
      </c>
      <c r="C811" s="1" t="s">
        <v>1645</v>
      </c>
      <c r="D811" s="1">
        <v>144</v>
      </c>
      <c r="E811" s="1">
        <v>20545.09</v>
      </c>
      <c r="F811" s="1" t="s">
        <v>163</v>
      </c>
      <c r="G811" s="1" t="s">
        <v>164</v>
      </c>
      <c r="H811" s="1"/>
    </row>
    <row r="812" spans="1:8" ht="13.5">
      <c r="A812" s="50">
        <v>42661</v>
      </c>
      <c r="B812" s="1" t="s">
        <v>62</v>
      </c>
      <c r="C812" s="1" t="s">
        <v>1647</v>
      </c>
      <c r="D812" s="1">
        <v>520</v>
      </c>
      <c r="E812" s="1">
        <v>21065.09</v>
      </c>
      <c r="F812" s="1" t="s">
        <v>163</v>
      </c>
      <c r="G812" s="1" t="s">
        <v>164</v>
      </c>
      <c r="H812" s="1"/>
    </row>
    <row r="813" spans="1:8" ht="13.5">
      <c r="A813" s="50">
        <v>42661</v>
      </c>
      <c r="B813" s="1" t="s">
        <v>62</v>
      </c>
      <c r="C813" s="1" t="s">
        <v>1648</v>
      </c>
      <c r="D813" s="1">
        <v>180</v>
      </c>
      <c r="E813" s="1">
        <v>21245.09</v>
      </c>
      <c r="F813" s="1" t="s">
        <v>163</v>
      </c>
      <c r="G813" s="1" t="s">
        <v>164</v>
      </c>
      <c r="H813" s="1"/>
    </row>
    <row r="814" spans="1:8" ht="13.5">
      <c r="A814" s="50">
        <v>42661</v>
      </c>
      <c r="B814" s="1" t="s">
        <v>62</v>
      </c>
      <c r="C814" s="1" t="s">
        <v>1649</v>
      </c>
      <c r="D814" s="1">
        <v>300</v>
      </c>
      <c r="E814" s="1">
        <v>21545.09</v>
      </c>
      <c r="F814" s="1" t="s">
        <v>163</v>
      </c>
      <c r="G814" s="1" t="s">
        <v>164</v>
      </c>
      <c r="H814" s="1"/>
    </row>
    <row r="815" spans="1:8" ht="13.5">
      <c r="A815" s="50">
        <v>42661</v>
      </c>
      <c r="B815" s="1" t="s">
        <v>29</v>
      </c>
      <c r="C815" s="1" t="s">
        <v>1650</v>
      </c>
      <c r="D815" s="1">
        <v>-448</v>
      </c>
      <c r="E815" s="1">
        <v>21097.09</v>
      </c>
      <c r="F815" s="1" t="s">
        <v>163</v>
      </c>
      <c r="G815" s="1" t="s">
        <v>164</v>
      </c>
      <c r="H815" s="1"/>
    </row>
    <row r="816" spans="1:8" ht="13.5">
      <c r="A816" s="50">
        <v>42663</v>
      </c>
      <c r="B816" s="1" t="s">
        <v>29</v>
      </c>
      <c r="C816" s="1" t="s">
        <v>1651</v>
      </c>
      <c r="D816" s="1">
        <v>-104</v>
      </c>
      <c r="E816" s="1">
        <v>20993.09</v>
      </c>
      <c r="F816" s="1" t="s">
        <v>163</v>
      </c>
      <c r="G816" s="1" t="s">
        <v>164</v>
      </c>
      <c r="H816" s="1"/>
    </row>
    <row r="817" spans="1:8" ht="13.5">
      <c r="A817" s="50">
        <v>42663</v>
      </c>
      <c r="B817" s="1" t="s">
        <v>29</v>
      </c>
      <c r="C817" s="1" t="s">
        <v>1653</v>
      </c>
      <c r="D817" s="1">
        <v>-175</v>
      </c>
      <c r="E817" s="1">
        <v>20818.09</v>
      </c>
      <c r="F817" s="1" t="s">
        <v>163</v>
      </c>
      <c r="G817" s="1" t="s">
        <v>164</v>
      </c>
      <c r="H817" s="1"/>
    </row>
    <row r="818" spans="1:8" ht="13.5">
      <c r="A818" s="50">
        <v>42663</v>
      </c>
      <c r="B818" s="1" t="s">
        <v>29</v>
      </c>
      <c r="C818" s="1" t="s">
        <v>1655</v>
      </c>
      <c r="D818" s="1">
        <v>-315.07</v>
      </c>
      <c r="E818" s="1">
        <v>20503.02</v>
      </c>
      <c r="F818" s="1" t="s">
        <v>163</v>
      </c>
      <c r="G818" s="1" t="s">
        <v>164</v>
      </c>
      <c r="H818" s="1"/>
    </row>
    <row r="819" spans="1:8" ht="13.5">
      <c r="A819" s="50">
        <v>42664</v>
      </c>
      <c r="B819" s="1" t="s">
        <v>25</v>
      </c>
      <c r="C819" s="1" t="s">
        <v>1657</v>
      </c>
      <c r="D819" s="1">
        <v>150</v>
      </c>
      <c r="E819" s="1">
        <v>20653.02</v>
      </c>
      <c r="F819" s="1" t="s">
        <v>163</v>
      </c>
      <c r="G819" s="1" t="s">
        <v>164</v>
      </c>
      <c r="H819" s="1"/>
    </row>
    <row r="820" spans="1:8" ht="13.5">
      <c r="A820" s="50">
        <v>42667</v>
      </c>
      <c r="B820" s="1" t="s">
        <v>25</v>
      </c>
      <c r="C820" s="1" t="s">
        <v>1659</v>
      </c>
      <c r="D820" s="1">
        <v>250</v>
      </c>
      <c r="E820" s="1">
        <v>20903.02</v>
      </c>
      <c r="F820" s="1" t="s">
        <v>163</v>
      </c>
      <c r="G820" s="1" t="s">
        <v>164</v>
      </c>
      <c r="H820" s="1"/>
    </row>
    <row r="821" spans="1:8" ht="13.5">
      <c r="A821" s="50">
        <v>42667</v>
      </c>
      <c r="B821" s="1" t="s">
        <v>25</v>
      </c>
      <c r="C821" s="1" t="s">
        <v>1661</v>
      </c>
      <c r="D821" s="1">
        <v>24</v>
      </c>
      <c r="E821" s="1">
        <v>20927.02</v>
      </c>
      <c r="F821" s="1" t="s">
        <v>163</v>
      </c>
      <c r="G821" s="1" t="s">
        <v>164</v>
      </c>
      <c r="H821" s="1"/>
    </row>
    <row r="822" spans="1:8" ht="13.5">
      <c r="A822" s="50">
        <v>42667</v>
      </c>
      <c r="B822" s="1" t="s">
        <v>25</v>
      </c>
      <c r="C822" s="1" t="s">
        <v>1667</v>
      </c>
      <c r="D822" s="1">
        <v>10</v>
      </c>
      <c r="E822" s="1">
        <v>20937.02</v>
      </c>
      <c r="F822" s="1" t="s">
        <v>163</v>
      </c>
      <c r="G822" s="1" t="s">
        <v>164</v>
      </c>
      <c r="H822" s="1"/>
    </row>
    <row r="823" spans="1:8" ht="13.5">
      <c r="A823" s="50">
        <v>42667</v>
      </c>
      <c r="B823" s="1" t="s">
        <v>25</v>
      </c>
      <c r="C823" s="1" t="s">
        <v>1662</v>
      </c>
      <c r="D823" s="1">
        <v>409</v>
      </c>
      <c r="E823" s="1">
        <v>21346.02</v>
      </c>
      <c r="F823" s="1" t="s">
        <v>163</v>
      </c>
      <c r="G823" s="1" t="s">
        <v>164</v>
      </c>
      <c r="H823" s="1"/>
    </row>
    <row r="824" spans="1:8" ht="13.5">
      <c r="A824" s="50">
        <v>42667</v>
      </c>
      <c r="B824" s="1" t="s">
        <v>25</v>
      </c>
      <c r="C824" s="1" t="s">
        <v>1664</v>
      </c>
      <c r="D824" s="1">
        <v>20</v>
      </c>
      <c r="E824" s="1">
        <v>21366.02</v>
      </c>
      <c r="F824" s="1" t="s">
        <v>163</v>
      </c>
      <c r="G824" s="1" t="s">
        <v>164</v>
      </c>
      <c r="H824" s="1"/>
    </row>
    <row r="825" spans="1:8" ht="13.5">
      <c r="A825" s="50">
        <v>42667</v>
      </c>
      <c r="B825" s="1" t="s">
        <v>29</v>
      </c>
      <c r="C825" s="1" t="s">
        <v>1666</v>
      </c>
      <c r="D825" s="1">
        <v>-540</v>
      </c>
      <c r="E825" s="1">
        <v>20826.02</v>
      </c>
      <c r="F825" s="1" t="s">
        <v>163</v>
      </c>
      <c r="G825" s="1" t="s">
        <v>164</v>
      </c>
      <c r="H825" s="1"/>
    </row>
    <row r="826" spans="1:8" ht="13.5">
      <c r="A826" s="50">
        <v>42669</v>
      </c>
      <c r="B826" s="1" t="s">
        <v>70</v>
      </c>
      <c r="C826" s="1" t="s">
        <v>1668</v>
      </c>
      <c r="D826" s="1">
        <v>-1503.76</v>
      </c>
      <c r="E826" s="1">
        <v>19322.26</v>
      </c>
      <c r="F826" s="1" t="s">
        <v>163</v>
      </c>
      <c r="G826" s="1" t="s">
        <v>164</v>
      </c>
      <c r="H826" s="1"/>
    </row>
    <row r="827" spans="1:8" ht="13.5">
      <c r="A827" s="50">
        <v>42670</v>
      </c>
      <c r="B827" s="1" t="s">
        <v>25</v>
      </c>
      <c r="C827" s="1" t="s">
        <v>1669</v>
      </c>
      <c r="D827" s="1">
        <v>40</v>
      </c>
      <c r="E827" s="1">
        <v>19362.26</v>
      </c>
      <c r="F827" s="1" t="s">
        <v>163</v>
      </c>
      <c r="G827" s="1" t="s">
        <v>164</v>
      </c>
      <c r="H827" s="1"/>
    </row>
    <row r="828" spans="1:8" ht="13.5">
      <c r="A828" s="50">
        <v>42671</v>
      </c>
      <c r="B828" s="1" t="s">
        <v>25</v>
      </c>
      <c r="C828" s="1" t="s">
        <v>1670</v>
      </c>
      <c r="D828" s="1">
        <v>36</v>
      </c>
      <c r="E828" s="1">
        <v>19398.26</v>
      </c>
      <c r="F828" s="1" t="s">
        <v>163</v>
      </c>
      <c r="G828" s="1" t="s">
        <v>164</v>
      </c>
      <c r="H828" s="1"/>
    </row>
    <row r="829" spans="1:8" ht="13.5">
      <c r="A829" s="50">
        <v>42674</v>
      </c>
      <c r="B829" s="1" t="s">
        <v>25</v>
      </c>
      <c r="C829" s="1" t="s">
        <v>1671</v>
      </c>
      <c r="D829" s="1">
        <v>30</v>
      </c>
      <c r="E829" s="1">
        <v>19428.26</v>
      </c>
      <c r="F829" s="1" t="s">
        <v>163</v>
      </c>
      <c r="G829" s="1" t="s">
        <v>164</v>
      </c>
      <c r="H829" s="1"/>
    </row>
    <row r="830" spans="1:8" ht="13.5">
      <c r="A830" s="50">
        <v>42674</v>
      </c>
      <c r="B830" s="1" t="s">
        <v>25</v>
      </c>
      <c r="C830" s="1" t="s">
        <v>1672</v>
      </c>
      <c r="D830" s="1">
        <v>18</v>
      </c>
      <c r="E830" s="1">
        <v>19446.26</v>
      </c>
      <c r="F830" s="1" t="s">
        <v>163</v>
      </c>
      <c r="G830" s="1" t="s">
        <v>164</v>
      </c>
      <c r="H830" s="1"/>
    </row>
    <row r="831" spans="1:8" ht="13.5">
      <c r="A831" s="50">
        <v>42674</v>
      </c>
      <c r="B831" s="1" t="s">
        <v>25</v>
      </c>
      <c r="C831" s="1" t="s">
        <v>1673</v>
      </c>
      <c r="D831" s="1">
        <v>33</v>
      </c>
      <c r="E831" s="1">
        <v>19479.26</v>
      </c>
      <c r="F831" s="1" t="s">
        <v>163</v>
      </c>
      <c r="G831" s="1" t="s">
        <v>164</v>
      </c>
      <c r="H831" s="1"/>
    </row>
    <row r="832" spans="1:8" ht="13.5">
      <c r="A832" s="50">
        <v>42674</v>
      </c>
      <c r="B832" s="1" t="s">
        <v>25</v>
      </c>
      <c r="C832" s="1" t="s">
        <v>1674</v>
      </c>
      <c r="D832" s="1">
        <v>18</v>
      </c>
      <c r="E832" s="1">
        <v>19497.26</v>
      </c>
      <c r="F832" s="1" t="s">
        <v>163</v>
      </c>
      <c r="G832" s="1" t="s">
        <v>164</v>
      </c>
      <c r="H832" s="1"/>
    </row>
    <row r="833" spans="1:8" ht="13.5">
      <c r="A833" s="50">
        <v>42674</v>
      </c>
      <c r="B833" s="1" t="s">
        <v>25</v>
      </c>
      <c r="C833" s="1" t="s">
        <v>1675</v>
      </c>
      <c r="D833" s="1">
        <v>20</v>
      </c>
      <c r="E833" s="1">
        <v>19517.26</v>
      </c>
      <c r="F833" s="1" t="s">
        <v>163</v>
      </c>
      <c r="G833" s="1" t="s">
        <v>164</v>
      </c>
      <c r="H833" s="1"/>
    </row>
    <row r="834" spans="1:8" ht="13.5">
      <c r="A834" s="50">
        <v>42674</v>
      </c>
      <c r="B834" s="1" t="s">
        <v>25</v>
      </c>
      <c r="C834" s="1" t="s">
        <v>1677</v>
      </c>
      <c r="D834" s="1">
        <v>20</v>
      </c>
      <c r="E834" s="1">
        <v>19537.26</v>
      </c>
      <c r="F834" s="1" t="s">
        <v>163</v>
      </c>
      <c r="G834" s="1" t="s">
        <v>164</v>
      </c>
      <c r="H834" s="1"/>
    </row>
    <row r="835" spans="1:8" ht="13.5">
      <c r="A835" s="50">
        <v>42674</v>
      </c>
      <c r="B835" s="1" t="s">
        <v>25</v>
      </c>
      <c r="C835" s="1" t="s">
        <v>1678</v>
      </c>
      <c r="D835" s="1">
        <v>18</v>
      </c>
      <c r="E835" s="1">
        <v>19555.26</v>
      </c>
      <c r="F835" s="1" t="s">
        <v>163</v>
      </c>
      <c r="G835" s="1" t="s">
        <v>164</v>
      </c>
      <c r="H835" s="1"/>
    </row>
    <row r="836" spans="1:8" ht="13.5">
      <c r="A836" s="50">
        <v>42674</v>
      </c>
      <c r="B836" s="1" t="s">
        <v>62</v>
      </c>
      <c r="C836" s="1" t="s">
        <v>1679</v>
      </c>
      <c r="D836" s="1">
        <v>300</v>
      </c>
      <c r="E836" s="1">
        <v>19855.26</v>
      </c>
      <c r="F836" s="1" t="s">
        <v>163</v>
      </c>
      <c r="G836" s="1" t="s">
        <v>164</v>
      </c>
      <c r="H836" s="1"/>
    </row>
    <row r="837" spans="1:8" ht="13.5">
      <c r="A837" s="58">
        <v>42674</v>
      </c>
      <c r="B837" s="59" t="s">
        <v>62</v>
      </c>
      <c r="C837" s="59" t="s">
        <v>1680</v>
      </c>
      <c r="D837" s="59">
        <v>290</v>
      </c>
      <c r="E837" s="59">
        <v>20145.26</v>
      </c>
      <c r="F837" s="59" t="s">
        <v>163</v>
      </c>
      <c r="G837" s="59" t="s">
        <v>164</v>
      </c>
      <c r="H837" s="1"/>
    </row>
    <row r="838" spans="1:8" ht="13.5">
      <c r="A838" s="50">
        <v>42675</v>
      </c>
      <c r="B838" s="1" t="s">
        <v>25</v>
      </c>
      <c r="C838" s="1" t="s">
        <v>1703</v>
      </c>
      <c r="D838" s="1">
        <v>20</v>
      </c>
      <c r="E838" s="1">
        <v>20165.26</v>
      </c>
      <c r="F838" s="1" t="s">
        <v>163</v>
      </c>
      <c r="G838" s="1" t="s">
        <v>164</v>
      </c>
      <c r="H838" s="1"/>
    </row>
    <row r="839" spans="1:8" ht="13.5">
      <c r="A839" s="50">
        <v>42675</v>
      </c>
      <c r="B839" s="1" t="s">
        <v>25</v>
      </c>
      <c r="C839" s="1" t="s">
        <v>1704</v>
      </c>
      <c r="D839" s="1">
        <v>40</v>
      </c>
      <c r="E839" s="1">
        <v>20205.26</v>
      </c>
      <c r="F839" s="1" t="s">
        <v>163</v>
      </c>
      <c r="G839" s="1" t="s">
        <v>164</v>
      </c>
      <c r="H839" s="1"/>
    </row>
    <row r="840" spans="1:8" ht="13.5">
      <c r="A840" s="50">
        <v>42675</v>
      </c>
      <c r="B840" s="1" t="s">
        <v>25</v>
      </c>
      <c r="C840" s="1" t="s">
        <v>1705</v>
      </c>
      <c r="D840" s="1">
        <v>20</v>
      </c>
      <c r="E840" s="1">
        <v>20225.26</v>
      </c>
      <c r="F840" s="1" t="s">
        <v>163</v>
      </c>
      <c r="G840" s="1" t="s">
        <v>164</v>
      </c>
      <c r="H840" s="1"/>
    </row>
    <row r="841" spans="1:8" ht="13.5">
      <c r="A841" s="50">
        <v>42675</v>
      </c>
      <c r="B841" s="1" t="s">
        <v>28</v>
      </c>
      <c r="C841" s="1" t="s">
        <v>67</v>
      </c>
      <c r="D841" s="1">
        <v>-73.23</v>
      </c>
      <c r="E841" s="1">
        <v>20152.03</v>
      </c>
      <c r="F841" s="1" t="s">
        <v>163</v>
      </c>
      <c r="G841" s="1" t="s">
        <v>164</v>
      </c>
      <c r="H841" s="1"/>
    </row>
    <row r="842" spans="1:8" ht="13.5">
      <c r="A842" s="50">
        <v>42676</v>
      </c>
      <c r="B842" s="1" t="s">
        <v>62</v>
      </c>
      <c r="C842" s="1" t="s">
        <v>1706</v>
      </c>
      <c r="D842" s="1">
        <v>388.55</v>
      </c>
      <c r="E842" s="1">
        <v>20540.58</v>
      </c>
      <c r="F842" s="1" t="s">
        <v>163</v>
      </c>
      <c r="G842" s="1" t="s">
        <v>164</v>
      </c>
      <c r="H842" s="1"/>
    </row>
    <row r="843" spans="1:8" ht="13.5">
      <c r="A843" s="50">
        <v>42676</v>
      </c>
      <c r="B843" s="1" t="s">
        <v>29</v>
      </c>
      <c r="C843" s="1" t="s">
        <v>1707</v>
      </c>
      <c r="D843" s="1">
        <v>-180</v>
      </c>
      <c r="E843" s="1">
        <v>20360.58</v>
      </c>
      <c r="F843" s="1" t="s">
        <v>163</v>
      </c>
      <c r="G843" s="1" t="s">
        <v>164</v>
      </c>
      <c r="H843" s="1"/>
    </row>
    <row r="844" spans="1:8" ht="13.5">
      <c r="A844" s="50">
        <v>42677</v>
      </c>
      <c r="B844" s="1" t="s">
        <v>25</v>
      </c>
      <c r="C844" s="1" t="s">
        <v>1708</v>
      </c>
      <c r="D844" s="1">
        <v>100</v>
      </c>
      <c r="E844" s="1">
        <v>20460.58</v>
      </c>
      <c r="F844" s="1" t="s">
        <v>163</v>
      </c>
      <c r="G844" s="1" t="s">
        <v>164</v>
      </c>
      <c r="H844" s="1"/>
    </row>
    <row r="845" spans="1:8" ht="13.5">
      <c r="A845" s="50">
        <v>42677</v>
      </c>
      <c r="B845" s="1" t="s">
        <v>25</v>
      </c>
      <c r="C845" s="1" t="s">
        <v>1709</v>
      </c>
      <c r="D845" s="1">
        <v>33</v>
      </c>
      <c r="E845" s="1">
        <v>20493.58</v>
      </c>
      <c r="F845" s="1" t="s">
        <v>163</v>
      </c>
      <c r="G845" s="1" t="s">
        <v>164</v>
      </c>
      <c r="H845" s="1"/>
    </row>
    <row r="846" spans="1:8" ht="13.5">
      <c r="A846" s="50">
        <v>42681</v>
      </c>
      <c r="B846" s="1" t="s">
        <v>25</v>
      </c>
      <c r="C846" s="1" t="s">
        <v>1710</v>
      </c>
      <c r="D846" s="1">
        <v>24</v>
      </c>
      <c r="E846" s="1">
        <v>20517.58</v>
      </c>
      <c r="F846" s="1" t="s">
        <v>163</v>
      </c>
      <c r="G846" s="1" t="s">
        <v>164</v>
      </c>
      <c r="H846" s="1"/>
    </row>
    <row r="847" spans="1:8" ht="13.5">
      <c r="A847" s="50">
        <v>42682</v>
      </c>
      <c r="B847" s="1" t="s">
        <v>62</v>
      </c>
      <c r="C847" s="1" t="s">
        <v>1711</v>
      </c>
      <c r="D847" s="1">
        <v>300</v>
      </c>
      <c r="E847" s="1">
        <v>20817.58</v>
      </c>
      <c r="F847" s="1" t="s">
        <v>163</v>
      </c>
      <c r="G847" s="1" t="s">
        <v>164</v>
      </c>
      <c r="H847" s="1"/>
    </row>
    <row r="848" spans="1:8" ht="13.5">
      <c r="A848" s="50">
        <v>42682</v>
      </c>
      <c r="B848" s="1" t="s">
        <v>70</v>
      </c>
      <c r="C848" s="1" t="s">
        <v>1712</v>
      </c>
      <c r="D848" s="1">
        <v>-1503.96</v>
      </c>
      <c r="E848" s="1">
        <v>19313.62</v>
      </c>
      <c r="F848" s="1" t="s">
        <v>163</v>
      </c>
      <c r="G848" s="1" t="s">
        <v>164</v>
      </c>
      <c r="H848" s="1"/>
    </row>
    <row r="849" spans="1:8" ht="13.5">
      <c r="A849" s="50">
        <v>42684</v>
      </c>
      <c r="B849" s="1" t="s">
        <v>29</v>
      </c>
      <c r="C849" s="1" t="s">
        <v>1713</v>
      </c>
      <c r="D849" s="1">
        <v>-210</v>
      </c>
      <c r="E849" s="1">
        <v>19103.62</v>
      </c>
      <c r="F849" s="1" t="s">
        <v>163</v>
      </c>
      <c r="G849" s="1" t="s">
        <v>164</v>
      </c>
      <c r="H849" s="1"/>
    </row>
    <row r="850" spans="1:8" ht="13.5">
      <c r="A850" s="50">
        <v>42685</v>
      </c>
      <c r="B850" s="1" t="s">
        <v>62</v>
      </c>
      <c r="C850" s="1" t="s">
        <v>1714</v>
      </c>
      <c r="D850" s="1">
        <v>220</v>
      </c>
      <c r="E850" s="1">
        <v>19323.62</v>
      </c>
      <c r="F850" s="1" t="s">
        <v>163</v>
      </c>
      <c r="G850" s="1" t="s">
        <v>164</v>
      </c>
      <c r="H850" s="1"/>
    </row>
    <row r="851" spans="1:8" ht="13.5">
      <c r="A851" s="50">
        <v>42685</v>
      </c>
      <c r="B851" s="1" t="s">
        <v>62</v>
      </c>
      <c r="C851" s="1" t="s">
        <v>1715</v>
      </c>
      <c r="D851" s="1">
        <v>260</v>
      </c>
      <c r="E851" s="1">
        <v>19583.62</v>
      </c>
      <c r="F851" s="1" t="s">
        <v>163</v>
      </c>
      <c r="G851" s="1" t="s">
        <v>164</v>
      </c>
      <c r="H851" s="1"/>
    </row>
    <row r="852" spans="1:8" ht="13.5">
      <c r="A852" s="50">
        <v>42685</v>
      </c>
      <c r="B852" s="1" t="s">
        <v>62</v>
      </c>
      <c r="C852" s="1" t="s">
        <v>1716</v>
      </c>
      <c r="D852" s="1">
        <v>290</v>
      </c>
      <c r="E852" s="1">
        <v>19873.62</v>
      </c>
      <c r="F852" s="1" t="s">
        <v>163</v>
      </c>
      <c r="G852" s="1" t="s">
        <v>164</v>
      </c>
      <c r="H852" s="1"/>
    </row>
    <row r="853" spans="1:8" ht="13.5">
      <c r="A853" s="50">
        <v>42688</v>
      </c>
      <c r="B853" s="1" t="s">
        <v>25</v>
      </c>
      <c r="C853" s="1" t="s">
        <v>1717</v>
      </c>
      <c r="D853" s="1">
        <v>120</v>
      </c>
      <c r="E853" s="1">
        <v>19993.62</v>
      </c>
      <c r="F853" s="1" t="s">
        <v>163</v>
      </c>
      <c r="G853" s="1" t="s">
        <v>164</v>
      </c>
      <c r="H853" s="1"/>
    </row>
    <row r="854" spans="1:8" ht="13.5">
      <c r="A854" s="50">
        <v>42688</v>
      </c>
      <c r="B854" s="1" t="s">
        <v>25</v>
      </c>
      <c r="C854" s="1" t="s">
        <v>1718</v>
      </c>
      <c r="D854" s="1">
        <v>50</v>
      </c>
      <c r="E854" s="1">
        <v>20043.62</v>
      </c>
      <c r="F854" s="1" t="s">
        <v>163</v>
      </c>
      <c r="G854" s="1" t="s">
        <v>164</v>
      </c>
      <c r="H854" s="1"/>
    </row>
    <row r="855" spans="1:8" ht="13.5">
      <c r="A855" s="50">
        <v>42688</v>
      </c>
      <c r="B855" s="1" t="s">
        <v>25</v>
      </c>
      <c r="C855" s="1" t="s">
        <v>1719</v>
      </c>
      <c r="D855" s="1">
        <v>30</v>
      </c>
      <c r="E855" s="1">
        <v>20073.62</v>
      </c>
      <c r="F855" s="1" t="s">
        <v>163</v>
      </c>
      <c r="G855" s="1" t="s">
        <v>164</v>
      </c>
      <c r="H855" s="1"/>
    </row>
    <row r="856" spans="1:8" ht="13.5">
      <c r="A856" s="50">
        <v>42688</v>
      </c>
      <c r="B856" s="1" t="s">
        <v>68</v>
      </c>
      <c r="C856" s="1" t="s">
        <v>119</v>
      </c>
      <c r="D856" s="1">
        <v>10</v>
      </c>
      <c r="E856" s="1">
        <v>20083.62</v>
      </c>
      <c r="F856" s="1" t="s">
        <v>163</v>
      </c>
      <c r="G856" s="1" t="s">
        <v>164</v>
      </c>
      <c r="H856" s="1"/>
    </row>
    <row r="857" spans="1:8" ht="13.5">
      <c r="A857" s="50">
        <v>42690</v>
      </c>
      <c r="B857" s="1" t="s">
        <v>28</v>
      </c>
      <c r="C857" s="1" t="s">
        <v>65</v>
      </c>
      <c r="D857" s="1">
        <v>-106.64</v>
      </c>
      <c r="E857" s="1">
        <v>19976.98</v>
      </c>
      <c r="F857" s="1" t="s">
        <v>163</v>
      </c>
      <c r="G857" s="1" t="s">
        <v>164</v>
      </c>
      <c r="H857" s="1"/>
    </row>
    <row r="858" spans="1:8" ht="13.5">
      <c r="A858" s="50">
        <v>42691</v>
      </c>
      <c r="B858" s="1" t="s">
        <v>29</v>
      </c>
      <c r="C858" s="1" t="s">
        <v>1720</v>
      </c>
      <c r="D858" s="1">
        <v>-240</v>
      </c>
      <c r="E858" s="1">
        <v>19736.98</v>
      </c>
      <c r="F858" s="1" t="s">
        <v>163</v>
      </c>
      <c r="G858" s="1" t="s">
        <v>164</v>
      </c>
      <c r="H858" s="1"/>
    </row>
    <row r="859" spans="1:8" ht="13.5">
      <c r="A859" s="50">
        <v>42691</v>
      </c>
      <c r="B859" s="1" t="s">
        <v>28</v>
      </c>
      <c r="C859" s="1" t="s">
        <v>1721</v>
      </c>
      <c r="D859" s="1">
        <v>-43.11</v>
      </c>
      <c r="E859" s="1">
        <v>19693.87</v>
      </c>
      <c r="F859" s="1" t="s">
        <v>163</v>
      </c>
      <c r="G859" s="1" t="s">
        <v>164</v>
      </c>
      <c r="H859" s="1"/>
    </row>
    <row r="860" spans="1:8" ht="13.5">
      <c r="A860" s="50">
        <v>42692</v>
      </c>
      <c r="B860" s="1" t="s">
        <v>62</v>
      </c>
      <c r="C860" s="1" t="s">
        <v>1722</v>
      </c>
      <c r="D860" s="1">
        <v>4000</v>
      </c>
      <c r="E860" s="1">
        <v>23693.87</v>
      </c>
      <c r="F860" s="1" t="s">
        <v>163</v>
      </c>
      <c r="G860" s="1" t="s">
        <v>164</v>
      </c>
      <c r="H860" s="1"/>
    </row>
    <row r="861" spans="1:8" ht="13.5">
      <c r="A861" s="50">
        <v>42695</v>
      </c>
      <c r="B861" s="1" t="s">
        <v>25</v>
      </c>
      <c r="C861" s="1" t="s">
        <v>1723</v>
      </c>
      <c r="D861" s="1">
        <v>10</v>
      </c>
      <c r="E861" s="1">
        <v>23703.87</v>
      </c>
      <c r="F861" s="1" t="s">
        <v>163</v>
      </c>
      <c r="G861" s="1" t="s">
        <v>164</v>
      </c>
      <c r="H861" s="1"/>
    </row>
    <row r="862" spans="1:8" ht="13.5">
      <c r="A862" s="50">
        <v>42695</v>
      </c>
      <c r="B862" s="1" t="s">
        <v>68</v>
      </c>
      <c r="C862" s="1" t="s">
        <v>119</v>
      </c>
      <c r="D862" s="1">
        <v>10</v>
      </c>
      <c r="E862" s="1">
        <v>23713.87</v>
      </c>
      <c r="F862" s="1" t="s">
        <v>163</v>
      </c>
      <c r="G862" s="1" t="s">
        <v>164</v>
      </c>
      <c r="H862" s="1"/>
    </row>
    <row r="863" spans="1:8" ht="13.5">
      <c r="A863" s="50">
        <v>42695</v>
      </c>
      <c r="B863" s="1" t="s">
        <v>25</v>
      </c>
      <c r="C863" s="1" t="s">
        <v>1724</v>
      </c>
      <c r="D863" s="1">
        <v>12</v>
      </c>
      <c r="E863" s="1">
        <v>23725.87</v>
      </c>
      <c r="F863" s="1" t="s">
        <v>163</v>
      </c>
      <c r="G863" s="1" t="s">
        <v>164</v>
      </c>
      <c r="H863" s="1"/>
    </row>
    <row r="864" spans="1:8" ht="13.5">
      <c r="A864" s="50">
        <v>42695</v>
      </c>
      <c r="B864" s="1" t="s">
        <v>29</v>
      </c>
      <c r="C864" s="1" t="s">
        <v>1725</v>
      </c>
      <c r="D864" s="1">
        <v>-643.01</v>
      </c>
      <c r="E864" s="1">
        <v>23082.86</v>
      </c>
      <c r="F864" s="1" t="s">
        <v>163</v>
      </c>
      <c r="G864" s="1" t="s">
        <v>164</v>
      </c>
      <c r="H864" s="1"/>
    </row>
    <row r="865" spans="1:8" ht="13.5">
      <c r="A865" s="50">
        <v>42695</v>
      </c>
      <c r="B865" s="1" t="s">
        <v>29</v>
      </c>
      <c r="C865" s="1" t="s">
        <v>1726</v>
      </c>
      <c r="D865" s="1">
        <v>-517.58</v>
      </c>
      <c r="E865" s="1">
        <v>22565.28</v>
      </c>
      <c r="F865" s="1" t="s">
        <v>163</v>
      </c>
      <c r="G865" s="1" t="s">
        <v>164</v>
      </c>
      <c r="H865" s="1"/>
    </row>
    <row r="866" spans="1:8" ht="13.5">
      <c r="A866" s="50">
        <v>42696</v>
      </c>
      <c r="B866" s="1" t="s">
        <v>62</v>
      </c>
      <c r="C866" s="1" t="s">
        <v>1727</v>
      </c>
      <c r="D866" s="1">
        <v>355</v>
      </c>
      <c r="E866" s="1">
        <v>22920.28</v>
      </c>
      <c r="F866" s="1" t="s">
        <v>163</v>
      </c>
      <c r="G866" s="1" t="s">
        <v>164</v>
      </c>
      <c r="H866" s="1"/>
    </row>
    <row r="867" spans="1:8" ht="13.5">
      <c r="A867" s="50">
        <v>42696</v>
      </c>
      <c r="B867" s="1" t="s">
        <v>62</v>
      </c>
      <c r="C867" s="1" t="s">
        <v>1728</v>
      </c>
      <c r="D867" s="1">
        <v>120</v>
      </c>
      <c r="E867" s="1">
        <v>23040.28</v>
      </c>
      <c r="F867" s="1" t="s">
        <v>163</v>
      </c>
      <c r="G867" s="1" t="s">
        <v>164</v>
      </c>
      <c r="H867" s="1"/>
    </row>
    <row r="868" spans="1:8" ht="13.5">
      <c r="A868" s="50">
        <v>42697</v>
      </c>
      <c r="B868" s="1" t="s">
        <v>29</v>
      </c>
      <c r="C868" s="1" t="s">
        <v>1729</v>
      </c>
      <c r="D868" s="1">
        <v>-180</v>
      </c>
      <c r="E868" s="1">
        <v>22860.28</v>
      </c>
      <c r="F868" s="1" t="s">
        <v>163</v>
      </c>
      <c r="G868" s="1" t="s">
        <v>164</v>
      </c>
      <c r="H868" s="1"/>
    </row>
    <row r="869" spans="1:8" ht="13.5">
      <c r="A869" s="50">
        <v>42697</v>
      </c>
      <c r="B869" s="1" t="s">
        <v>29</v>
      </c>
      <c r="C869" s="1" t="s">
        <v>1730</v>
      </c>
      <c r="D869" s="1">
        <v>-159.48</v>
      </c>
      <c r="E869" s="1">
        <v>22700.8</v>
      </c>
      <c r="F869" s="1" t="s">
        <v>163</v>
      </c>
      <c r="G869" s="1" t="s">
        <v>164</v>
      </c>
      <c r="H869" s="1"/>
    </row>
    <row r="870" spans="1:8" ht="13.5">
      <c r="A870" s="50">
        <v>42697</v>
      </c>
      <c r="B870" s="1" t="s">
        <v>29</v>
      </c>
      <c r="C870" s="1" t="s">
        <v>1731</v>
      </c>
      <c r="D870" s="1">
        <v>-99.4</v>
      </c>
      <c r="E870" s="1">
        <v>22601.4</v>
      </c>
      <c r="F870" s="1" t="s">
        <v>163</v>
      </c>
      <c r="G870" s="1" t="s">
        <v>164</v>
      </c>
      <c r="H870" s="1"/>
    </row>
    <row r="871" spans="1:8" ht="13.5">
      <c r="A871" s="50">
        <v>42698</v>
      </c>
      <c r="B871" s="1" t="s">
        <v>25</v>
      </c>
      <c r="C871" s="1" t="s">
        <v>1732</v>
      </c>
      <c r="D871" s="1">
        <v>253</v>
      </c>
      <c r="E871" s="1">
        <v>22854.4</v>
      </c>
      <c r="F871" s="1" t="s">
        <v>163</v>
      </c>
      <c r="G871" s="1" t="s">
        <v>164</v>
      </c>
      <c r="H871" s="1"/>
    </row>
    <row r="872" spans="1:8" ht="13.5">
      <c r="A872" s="50">
        <v>42698</v>
      </c>
      <c r="B872" s="1" t="s">
        <v>25</v>
      </c>
      <c r="C872" s="1" t="s">
        <v>1733</v>
      </c>
      <c r="D872" s="1">
        <v>24</v>
      </c>
      <c r="E872" s="1">
        <v>22878.4</v>
      </c>
      <c r="F872" s="1" t="s">
        <v>163</v>
      </c>
      <c r="G872" s="1" t="s">
        <v>164</v>
      </c>
      <c r="H872" s="1"/>
    </row>
    <row r="873" spans="1:8" ht="13.5">
      <c r="A873" s="50">
        <v>42698</v>
      </c>
      <c r="B873" s="1" t="s">
        <v>29</v>
      </c>
      <c r="C873" s="1" t="s">
        <v>1734</v>
      </c>
      <c r="D873" s="1">
        <v>-48.05</v>
      </c>
      <c r="E873" s="1">
        <v>22830.35</v>
      </c>
      <c r="F873" s="1" t="s">
        <v>163</v>
      </c>
      <c r="G873" s="1" t="s">
        <v>164</v>
      </c>
      <c r="H873" s="1"/>
    </row>
    <row r="874" spans="1:8" ht="13.5">
      <c r="A874" s="50">
        <v>42699</v>
      </c>
      <c r="B874" s="1" t="s">
        <v>25</v>
      </c>
      <c r="C874" s="1" t="s">
        <v>1735</v>
      </c>
      <c r="D874" s="1">
        <v>80</v>
      </c>
      <c r="E874" s="1">
        <v>22910.35</v>
      </c>
      <c r="F874" s="1" t="s">
        <v>163</v>
      </c>
      <c r="G874" s="1" t="s">
        <v>164</v>
      </c>
      <c r="H874" s="1"/>
    </row>
    <row r="875" spans="1:8" ht="13.5">
      <c r="A875" s="50">
        <v>42699</v>
      </c>
      <c r="B875" s="1" t="s">
        <v>29</v>
      </c>
      <c r="C875" s="1" t="s">
        <v>1736</v>
      </c>
      <c r="D875" s="1">
        <v>-90</v>
      </c>
      <c r="E875" s="1">
        <v>22820.35</v>
      </c>
      <c r="F875" s="1" t="s">
        <v>163</v>
      </c>
      <c r="G875" s="1" t="s">
        <v>164</v>
      </c>
      <c r="H875" s="1"/>
    </row>
    <row r="876" spans="1:8" ht="13.5">
      <c r="A876" s="50">
        <v>42702</v>
      </c>
      <c r="B876" s="1" t="s">
        <v>25</v>
      </c>
      <c r="C876" s="1" t="s">
        <v>1737</v>
      </c>
      <c r="D876" s="1">
        <v>30</v>
      </c>
      <c r="E876" s="1">
        <v>22850.35</v>
      </c>
      <c r="F876" s="1" t="s">
        <v>163</v>
      </c>
      <c r="G876" s="1" t="s">
        <v>164</v>
      </c>
      <c r="H876" s="1"/>
    </row>
    <row r="877" spans="1:8" ht="13.5">
      <c r="A877" s="50">
        <v>42702</v>
      </c>
      <c r="B877" s="1" t="s">
        <v>68</v>
      </c>
      <c r="C877" s="1" t="s">
        <v>119</v>
      </c>
      <c r="D877" s="1">
        <v>10</v>
      </c>
      <c r="E877" s="1">
        <v>22860.35</v>
      </c>
      <c r="F877" s="1" t="s">
        <v>163</v>
      </c>
      <c r="G877" s="1" t="s">
        <v>164</v>
      </c>
      <c r="H877" s="1"/>
    </row>
    <row r="878" spans="1:8" ht="13.5">
      <c r="A878" s="50">
        <v>42702</v>
      </c>
      <c r="B878" s="1" t="s">
        <v>29</v>
      </c>
      <c r="C878" s="1" t="s">
        <v>1738</v>
      </c>
      <c r="D878" s="1">
        <v>-200</v>
      </c>
      <c r="E878" s="1">
        <v>22660.35</v>
      </c>
      <c r="F878" s="1" t="s">
        <v>163</v>
      </c>
      <c r="G878" s="1" t="s">
        <v>164</v>
      </c>
      <c r="H878" s="1"/>
    </row>
    <row r="879" spans="1:8" ht="13.5">
      <c r="A879" s="50">
        <v>42703</v>
      </c>
      <c r="B879" s="1" t="s">
        <v>25</v>
      </c>
      <c r="C879" s="1" t="s">
        <v>1739</v>
      </c>
      <c r="D879" s="1">
        <v>42</v>
      </c>
      <c r="E879" s="1">
        <v>22702.35</v>
      </c>
      <c r="F879" s="1" t="s">
        <v>163</v>
      </c>
      <c r="G879" s="1" t="s">
        <v>164</v>
      </c>
      <c r="H879" s="1"/>
    </row>
    <row r="880" spans="1:8" ht="13.5">
      <c r="A880" s="58">
        <v>42704</v>
      </c>
      <c r="B880" s="59" t="s">
        <v>25</v>
      </c>
      <c r="C880" s="59" t="s">
        <v>1740</v>
      </c>
      <c r="D880" s="59">
        <v>40</v>
      </c>
      <c r="E880" s="59">
        <v>22742.35</v>
      </c>
      <c r="F880" s="59" t="s">
        <v>163</v>
      </c>
      <c r="G880" s="59" t="s">
        <v>164</v>
      </c>
      <c r="H880" s="1"/>
    </row>
    <row r="881" spans="1:8" ht="13.5">
      <c r="A881" s="50">
        <v>42705</v>
      </c>
      <c r="B881" s="1" t="s">
        <v>25</v>
      </c>
      <c r="C881" s="1" t="s">
        <v>1741</v>
      </c>
      <c r="D881" s="1">
        <v>24</v>
      </c>
      <c r="E881" s="1">
        <v>22766.35</v>
      </c>
      <c r="F881" s="1" t="s">
        <v>163</v>
      </c>
      <c r="G881" s="1" t="s">
        <v>164</v>
      </c>
      <c r="H881" s="1"/>
    </row>
    <row r="882" spans="1:8" ht="13.5">
      <c r="A882" s="50">
        <v>42705</v>
      </c>
      <c r="B882" s="1" t="s">
        <v>25</v>
      </c>
      <c r="C882" s="1" t="s">
        <v>1742</v>
      </c>
      <c r="D882" s="1">
        <v>30</v>
      </c>
      <c r="E882" s="1">
        <v>22796.35</v>
      </c>
      <c r="F882" s="1" t="s">
        <v>163</v>
      </c>
      <c r="G882" s="1" t="s">
        <v>164</v>
      </c>
      <c r="H882" s="1"/>
    </row>
    <row r="883" spans="1:8" ht="13.5">
      <c r="A883" s="50">
        <v>42706</v>
      </c>
      <c r="B883" s="1" t="s">
        <v>25</v>
      </c>
      <c r="C883" s="1" t="s">
        <v>1743</v>
      </c>
      <c r="D883" s="1">
        <v>6</v>
      </c>
      <c r="E883" s="1">
        <v>22802.35</v>
      </c>
      <c r="F883" s="1" t="s">
        <v>163</v>
      </c>
      <c r="G883" s="1" t="s">
        <v>164</v>
      </c>
      <c r="H883" s="1"/>
    </row>
    <row r="884" spans="1:8" ht="13.5">
      <c r="A884" s="50">
        <v>42706</v>
      </c>
      <c r="B884" s="1" t="s">
        <v>25</v>
      </c>
      <c r="C884" s="1" t="s">
        <v>1744</v>
      </c>
      <c r="D884" s="1">
        <v>6</v>
      </c>
      <c r="E884" s="1">
        <v>22808.35</v>
      </c>
      <c r="F884" s="1" t="s">
        <v>163</v>
      </c>
      <c r="G884" s="1" t="s">
        <v>164</v>
      </c>
      <c r="H884" s="1"/>
    </row>
    <row r="885" spans="1:8" ht="13.5">
      <c r="A885" s="50">
        <v>42706</v>
      </c>
      <c r="B885" s="1" t="s">
        <v>25</v>
      </c>
      <c r="C885" s="1" t="s">
        <v>1745</v>
      </c>
      <c r="D885" s="1">
        <v>160</v>
      </c>
      <c r="E885" s="1">
        <v>22968.35</v>
      </c>
      <c r="F885" s="1" t="s">
        <v>163</v>
      </c>
      <c r="G885" s="1" t="s">
        <v>164</v>
      </c>
      <c r="H885" s="1"/>
    </row>
    <row r="886" spans="1:8" ht="13.5">
      <c r="A886" s="50">
        <v>42706</v>
      </c>
      <c r="B886" s="1" t="s">
        <v>25</v>
      </c>
      <c r="C886" s="1" t="s">
        <v>1746</v>
      </c>
      <c r="D886" s="1">
        <v>6</v>
      </c>
      <c r="E886" s="1">
        <v>22974.35</v>
      </c>
      <c r="F886" s="1" t="s">
        <v>163</v>
      </c>
      <c r="G886" s="1" t="s">
        <v>164</v>
      </c>
      <c r="H886" s="1"/>
    </row>
    <row r="887" spans="1:8" ht="13.5">
      <c r="A887" s="50">
        <v>42706</v>
      </c>
      <c r="B887" s="1" t="s">
        <v>25</v>
      </c>
      <c r="C887" s="1" t="s">
        <v>1747</v>
      </c>
      <c r="D887" s="1">
        <v>18</v>
      </c>
      <c r="E887" s="1">
        <v>22992.35</v>
      </c>
      <c r="F887" s="1" t="s">
        <v>163</v>
      </c>
      <c r="G887" s="1" t="s">
        <v>164</v>
      </c>
      <c r="H887" s="1"/>
    </row>
    <row r="888" spans="1:8" ht="13.5">
      <c r="A888" s="50">
        <v>42709</v>
      </c>
      <c r="B888" s="1" t="s">
        <v>25</v>
      </c>
      <c r="C888" s="1" t="s">
        <v>1748</v>
      </c>
      <c r="D888" s="1">
        <v>48</v>
      </c>
      <c r="E888" s="1">
        <v>23040.35</v>
      </c>
      <c r="F888" s="1" t="s">
        <v>163</v>
      </c>
      <c r="G888" s="1" t="s">
        <v>164</v>
      </c>
      <c r="H888" s="1"/>
    </row>
    <row r="889" spans="1:8" ht="13.5">
      <c r="A889" s="50">
        <v>42709</v>
      </c>
      <c r="B889" s="1" t="s">
        <v>25</v>
      </c>
      <c r="C889" s="1" t="s">
        <v>1749</v>
      </c>
      <c r="D889" s="1">
        <v>18</v>
      </c>
      <c r="E889" s="1">
        <v>23058.35</v>
      </c>
      <c r="F889" s="1" t="s">
        <v>163</v>
      </c>
      <c r="G889" s="1" t="s">
        <v>164</v>
      </c>
      <c r="H889" s="1"/>
    </row>
    <row r="890" spans="1:8" ht="13.5">
      <c r="A890" s="50">
        <v>42709</v>
      </c>
      <c r="B890" s="1" t="s">
        <v>68</v>
      </c>
      <c r="C890" s="1" t="s">
        <v>119</v>
      </c>
      <c r="D890" s="1">
        <v>10</v>
      </c>
      <c r="E890" s="1">
        <v>23068.35</v>
      </c>
      <c r="F890" s="1" t="s">
        <v>163</v>
      </c>
      <c r="G890" s="1" t="s">
        <v>164</v>
      </c>
      <c r="H890" s="1"/>
    </row>
    <row r="891" spans="1:8" ht="13.5">
      <c r="A891" s="50">
        <v>42709</v>
      </c>
      <c r="B891" s="1" t="s">
        <v>29</v>
      </c>
      <c r="C891" s="1" t="s">
        <v>1750</v>
      </c>
      <c r="D891" s="1">
        <v>-100</v>
      </c>
      <c r="E891" s="1">
        <v>22968.35</v>
      </c>
      <c r="F891" s="1" t="s">
        <v>163</v>
      </c>
      <c r="G891" s="1" t="s">
        <v>164</v>
      </c>
      <c r="H891" s="1"/>
    </row>
    <row r="892" spans="1:8" ht="13.5">
      <c r="A892" s="50">
        <v>42710</v>
      </c>
      <c r="B892" s="1" t="s">
        <v>25</v>
      </c>
      <c r="C892" s="1" t="s">
        <v>1751</v>
      </c>
      <c r="D892" s="1">
        <v>114.3</v>
      </c>
      <c r="E892" s="1">
        <v>23082.65</v>
      </c>
      <c r="F892" s="1" t="s">
        <v>163</v>
      </c>
      <c r="G892" s="1" t="s">
        <v>164</v>
      </c>
      <c r="H892" s="1"/>
    </row>
    <row r="893" spans="1:8" ht="13.5">
      <c r="A893" s="50">
        <v>42710</v>
      </c>
      <c r="B893" s="1" t="s">
        <v>25</v>
      </c>
      <c r="C893" s="1" t="s">
        <v>1752</v>
      </c>
      <c r="D893" s="1">
        <v>35</v>
      </c>
      <c r="E893" s="1">
        <v>23117.65</v>
      </c>
      <c r="F893" s="1" t="s">
        <v>163</v>
      </c>
      <c r="G893" s="1" t="s">
        <v>164</v>
      </c>
      <c r="H893" s="1"/>
    </row>
    <row r="894" spans="1:8" ht="13.5">
      <c r="A894" s="50">
        <v>42710</v>
      </c>
      <c r="B894" s="1" t="s">
        <v>25</v>
      </c>
      <c r="C894" s="1" t="s">
        <v>1753</v>
      </c>
      <c r="D894" s="1">
        <v>12</v>
      </c>
      <c r="E894" s="1">
        <v>23129.65</v>
      </c>
      <c r="F894" s="1" t="s">
        <v>163</v>
      </c>
      <c r="G894" s="1" t="s">
        <v>164</v>
      </c>
      <c r="H894" s="1"/>
    </row>
    <row r="895" spans="1:8" ht="13.5">
      <c r="A895" s="50">
        <v>42710</v>
      </c>
      <c r="B895" s="1" t="s">
        <v>29</v>
      </c>
      <c r="C895" s="1" t="s">
        <v>1754</v>
      </c>
      <c r="D895" s="1">
        <v>-34.13</v>
      </c>
      <c r="E895" s="1">
        <v>23095.52</v>
      </c>
      <c r="F895" s="1" t="s">
        <v>163</v>
      </c>
      <c r="G895" s="1" t="s">
        <v>164</v>
      </c>
      <c r="H895" s="1"/>
    </row>
    <row r="896" spans="1:8" ht="13.5">
      <c r="A896" s="50">
        <v>42711</v>
      </c>
      <c r="B896" s="1" t="s">
        <v>25</v>
      </c>
      <c r="C896" s="1" t="s">
        <v>1755</v>
      </c>
      <c r="D896" s="1">
        <v>30</v>
      </c>
      <c r="E896" s="1">
        <v>23125.52</v>
      </c>
      <c r="F896" s="1" t="s">
        <v>163</v>
      </c>
      <c r="G896" s="1" t="s">
        <v>164</v>
      </c>
      <c r="H896" s="1"/>
    </row>
    <row r="897" spans="1:8" ht="13.5">
      <c r="A897" s="50">
        <v>42711</v>
      </c>
      <c r="B897" s="1" t="s">
        <v>25</v>
      </c>
      <c r="C897" s="1" t="s">
        <v>1756</v>
      </c>
      <c r="D897" s="1">
        <v>20</v>
      </c>
      <c r="E897" s="1">
        <v>23145.52</v>
      </c>
      <c r="F897" s="1" t="s">
        <v>163</v>
      </c>
      <c r="G897" s="1" t="s">
        <v>164</v>
      </c>
      <c r="H897" s="1"/>
    </row>
    <row r="898" spans="1:8" ht="13.5">
      <c r="A898" s="50">
        <v>42711</v>
      </c>
      <c r="B898" s="1" t="s">
        <v>29</v>
      </c>
      <c r="C898" s="1" t="s">
        <v>1757</v>
      </c>
      <c r="D898" s="1">
        <v>-180</v>
      </c>
      <c r="E898" s="1">
        <v>22965.52</v>
      </c>
      <c r="F898" s="1" t="s">
        <v>163</v>
      </c>
      <c r="G898" s="1" t="s">
        <v>164</v>
      </c>
      <c r="H898" s="1"/>
    </row>
    <row r="899" spans="1:8" ht="13.5">
      <c r="A899" s="50">
        <v>42713</v>
      </c>
      <c r="B899" s="1" t="s">
        <v>68</v>
      </c>
      <c r="C899" s="1" t="s">
        <v>114</v>
      </c>
      <c r="D899" s="1">
        <v>30</v>
      </c>
      <c r="E899" s="1">
        <v>22995.52</v>
      </c>
      <c r="F899" s="1" t="s">
        <v>163</v>
      </c>
      <c r="G899" s="1" t="s">
        <v>164</v>
      </c>
      <c r="H899" s="1"/>
    </row>
    <row r="900" spans="1:8" ht="13.5">
      <c r="A900" s="50">
        <v>42713</v>
      </c>
      <c r="B900" s="1" t="s">
        <v>68</v>
      </c>
      <c r="C900" s="1" t="s">
        <v>1758</v>
      </c>
      <c r="D900" s="1">
        <v>200</v>
      </c>
      <c r="E900" s="1">
        <v>23195.52</v>
      </c>
      <c r="F900" s="1" t="s">
        <v>163</v>
      </c>
      <c r="G900" s="1" t="s">
        <v>164</v>
      </c>
      <c r="H900" s="1"/>
    </row>
    <row r="901" spans="1:8" ht="13.5">
      <c r="A901" s="50">
        <v>42713</v>
      </c>
      <c r="B901" s="1" t="s">
        <v>29</v>
      </c>
      <c r="C901" s="1" t="s">
        <v>1759</v>
      </c>
      <c r="D901" s="1">
        <v>-260.87</v>
      </c>
      <c r="E901" s="1">
        <v>22934.65</v>
      </c>
      <c r="F901" s="1" t="s">
        <v>163</v>
      </c>
      <c r="G901" s="1" t="s">
        <v>164</v>
      </c>
      <c r="H901" s="1"/>
    </row>
    <row r="902" spans="1:8" ht="13.5">
      <c r="A902" s="50">
        <v>42716</v>
      </c>
      <c r="B902" s="1" t="s">
        <v>25</v>
      </c>
      <c r="C902" s="1" t="s">
        <v>1760</v>
      </c>
      <c r="D902" s="1">
        <v>60</v>
      </c>
      <c r="E902" s="1">
        <v>22994.65</v>
      </c>
      <c r="F902" s="1" t="s">
        <v>163</v>
      </c>
      <c r="G902" s="1" t="s">
        <v>164</v>
      </c>
      <c r="H902" s="1"/>
    </row>
    <row r="903" spans="1:8" ht="13.5">
      <c r="A903" s="50">
        <v>42716</v>
      </c>
      <c r="B903" s="1" t="s">
        <v>25</v>
      </c>
      <c r="C903" s="1" t="s">
        <v>1761</v>
      </c>
      <c r="D903" s="1">
        <v>120</v>
      </c>
      <c r="E903" s="1">
        <v>23114.65</v>
      </c>
      <c r="F903" s="1" t="s">
        <v>163</v>
      </c>
      <c r="G903" s="1" t="s">
        <v>164</v>
      </c>
      <c r="H903" s="1"/>
    </row>
    <row r="904" spans="1:8" ht="13.5">
      <c r="A904" s="50">
        <v>42717</v>
      </c>
      <c r="B904" s="1" t="s">
        <v>68</v>
      </c>
      <c r="C904" s="1" t="s">
        <v>119</v>
      </c>
      <c r="D904" s="1">
        <v>10</v>
      </c>
      <c r="E904" s="1">
        <v>23124.65</v>
      </c>
      <c r="F904" s="1" t="s">
        <v>163</v>
      </c>
      <c r="G904" s="1" t="s">
        <v>164</v>
      </c>
      <c r="H904" s="1"/>
    </row>
    <row r="905" spans="1:8" ht="13.5">
      <c r="A905" s="50">
        <v>42719</v>
      </c>
      <c r="B905" s="1" t="s">
        <v>25</v>
      </c>
      <c r="C905" s="1" t="s">
        <v>1762</v>
      </c>
      <c r="D905" s="1">
        <v>20</v>
      </c>
      <c r="E905" s="1">
        <v>23144.65</v>
      </c>
      <c r="F905" s="1" t="s">
        <v>163</v>
      </c>
      <c r="G905" s="1" t="s">
        <v>164</v>
      </c>
      <c r="H905" s="1"/>
    </row>
    <row r="906" spans="1:8" ht="13.5">
      <c r="A906" s="50">
        <v>42719</v>
      </c>
      <c r="B906" s="1" t="s">
        <v>29</v>
      </c>
      <c r="C906" s="1" t="s">
        <v>1763</v>
      </c>
      <c r="D906" s="1">
        <v>-60</v>
      </c>
      <c r="E906" s="1">
        <v>23084.65</v>
      </c>
      <c r="F906" s="1" t="s">
        <v>163</v>
      </c>
      <c r="G906" s="1" t="s">
        <v>164</v>
      </c>
      <c r="H906" s="1"/>
    </row>
    <row r="907" spans="1:8" ht="13.5">
      <c r="A907" s="50">
        <v>42720</v>
      </c>
      <c r="B907" s="1" t="s">
        <v>62</v>
      </c>
      <c r="C907" s="1" t="s">
        <v>1764</v>
      </c>
      <c r="D907" s="1">
        <v>2000</v>
      </c>
      <c r="E907" s="1">
        <v>25084.65</v>
      </c>
      <c r="F907" s="1" t="s">
        <v>163</v>
      </c>
      <c r="G907" s="1" t="s">
        <v>164</v>
      </c>
      <c r="H907" s="1"/>
    </row>
    <row r="908" spans="1:8" ht="13.5">
      <c r="A908" s="50">
        <v>42720</v>
      </c>
      <c r="B908" s="1" t="s">
        <v>28</v>
      </c>
      <c r="C908" s="1" t="s">
        <v>65</v>
      </c>
      <c r="D908" s="1">
        <v>-106.64</v>
      </c>
      <c r="E908" s="1">
        <v>24978.01</v>
      </c>
      <c r="F908" s="1" t="s">
        <v>163</v>
      </c>
      <c r="G908" s="1" t="s">
        <v>164</v>
      </c>
      <c r="H908" s="1"/>
    </row>
    <row r="909" spans="1:8" ht="13.5">
      <c r="A909" s="50">
        <v>42723</v>
      </c>
      <c r="B909" s="1" t="s">
        <v>62</v>
      </c>
      <c r="C909" s="1" t="s">
        <v>1765</v>
      </c>
      <c r="D909" s="1">
        <v>300</v>
      </c>
      <c r="E909" s="1">
        <v>25278.01</v>
      </c>
      <c r="F909" s="1" t="s">
        <v>163</v>
      </c>
      <c r="G909" s="1" t="s">
        <v>164</v>
      </c>
      <c r="H909" s="1"/>
    </row>
    <row r="910" spans="1:8" ht="13.5">
      <c r="A910" s="50">
        <v>42723</v>
      </c>
      <c r="B910" s="1" t="s">
        <v>62</v>
      </c>
      <c r="C910" s="1" t="s">
        <v>1766</v>
      </c>
      <c r="D910" s="1">
        <v>400</v>
      </c>
      <c r="E910" s="1">
        <v>25678.01</v>
      </c>
      <c r="F910" s="1" t="s">
        <v>163</v>
      </c>
      <c r="G910" s="1" t="s">
        <v>164</v>
      </c>
      <c r="H910" s="1"/>
    </row>
    <row r="911" spans="1:8" ht="13.5">
      <c r="A911" s="50">
        <v>42723</v>
      </c>
      <c r="B911" s="1" t="s">
        <v>70</v>
      </c>
      <c r="C911" s="1" t="s">
        <v>1767</v>
      </c>
      <c r="D911" s="1">
        <v>-1503.96</v>
      </c>
      <c r="E911" s="1">
        <v>24174.05</v>
      </c>
      <c r="F911" s="1" t="s">
        <v>163</v>
      </c>
      <c r="G911" s="1" t="s">
        <v>164</v>
      </c>
      <c r="H911" s="1"/>
    </row>
    <row r="912" spans="1:8" ht="13.5">
      <c r="A912" s="50">
        <v>42723</v>
      </c>
      <c r="B912" s="1" t="s">
        <v>28</v>
      </c>
      <c r="C912" s="1" t="s">
        <v>1768</v>
      </c>
      <c r="D912" s="1">
        <v>-43.11</v>
      </c>
      <c r="E912" s="1">
        <v>24130.94</v>
      </c>
      <c r="F912" s="1" t="s">
        <v>163</v>
      </c>
      <c r="G912" s="1" t="s">
        <v>164</v>
      </c>
      <c r="H912" s="1"/>
    </row>
    <row r="913" spans="1:8" ht="13.5">
      <c r="A913" s="50">
        <v>42724</v>
      </c>
      <c r="B913" s="1" t="s">
        <v>62</v>
      </c>
      <c r="C913" s="1" t="s">
        <v>1769</v>
      </c>
      <c r="D913" s="1">
        <v>400</v>
      </c>
      <c r="E913" s="1">
        <v>24530.94</v>
      </c>
      <c r="F913" s="1" t="s">
        <v>163</v>
      </c>
      <c r="G913" s="1" t="s">
        <v>164</v>
      </c>
      <c r="H913" s="1"/>
    </row>
    <row r="914" spans="1:8" ht="13.5">
      <c r="A914" s="50">
        <v>42724</v>
      </c>
      <c r="B914" s="1" t="s">
        <v>29</v>
      </c>
      <c r="C914" s="1" t="s">
        <v>1770</v>
      </c>
      <c r="D914" s="1">
        <v>-89.69</v>
      </c>
      <c r="E914" s="1">
        <v>24441.25</v>
      </c>
      <c r="F914" s="1" t="s">
        <v>163</v>
      </c>
      <c r="G914" s="1" t="s">
        <v>164</v>
      </c>
      <c r="H914" s="1"/>
    </row>
    <row r="915" spans="1:8" ht="13.5">
      <c r="A915" s="50">
        <v>42724</v>
      </c>
      <c r="B915" s="1" t="s">
        <v>29</v>
      </c>
      <c r="C915" s="1" t="s">
        <v>1771</v>
      </c>
      <c r="D915" s="1">
        <v>-147</v>
      </c>
      <c r="E915" s="1">
        <v>24294.25</v>
      </c>
      <c r="F915" s="1" t="s">
        <v>163</v>
      </c>
      <c r="G915" s="1" t="s">
        <v>164</v>
      </c>
      <c r="H915" s="1"/>
    </row>
    <row r="916" spans="1:8" ht="13.5">
      <c r="A916" s="50">
        <v>42725</v>
      </c>
      <c r="B916" s="1" t="s">
        <v>29</v>
      </c>
      <c r="C916" s="1" t="s">
        <v>1772</v>
      </c>
      <c r="D916" s="1">
        <v>-294</v>
      </c>
      <c r="E916" s="1">
        <v>24000.25</v>
      </c>
      <c r="F916" s="1" t="s">
        <v>163</v>
      </c>
      <c r="G916" s="1" t="s">
        <v>164</v>
      </c>
      <c r="H916" s="1"/>
    </row>
    <row r="917" spans="1:8" ht="13.5">
      <c r="A917" s="50">
        <v>42727</v>
      </c>
      <c r="B917" s="1" t="s">
        <v>25</v>
      </c>
      <c r="C917" s="1" t="s">
        <v>1773</v>
      </c>
      <c r="D917" s="1">
        <v>12</v>
      </c>
      <c r="E917" s="1">
        <v>24012.25</v>
      </c>
      <c r="F917" s="1" t="s">
        <v>163</v>
      </c>
      <c r="G917" s="1" t="s">
        <v>164</v>
      </c>
      <c r="H917" s="1"/>
    </row>
    <row r="918" spans="1:8" ht="13.5">
      <c r="A918" s="50">
        <v>42727</v>
      </c>
      <c r="B918" s="1" t="s">
        <v>25</v>
      </c>
      <c r="C918" s="1" t="s">
        <v>1774</v>
      </c>
      <c r="D918" s="1">
        <v>12</v>
      </c>
      <c r="E918" s="1">
        <v>24024.25</v>
      </c>
      <c r="F918" s="1" t="s">
        <v>163</v>
      </c>
      <c r="G918" s="1" t="s">
        <v>164</v>
      </c>
      <c r="H918" s="1"/>
    </row>
    <row r="919" spans="1:8" ht="13.5">
      <c r="A919" s="50">
        <v>42727</v>
      </c>
      <c r="B919" s="1" t="s">
        <v>25</v>
      </c>
      <c r="C919" s="1" t="s">
        <v>1775</v>
      </c>
      <c r="D919" s="1">
        <v>12</v>
      </c>
      <c r="E919" s="1">
        <v>24036.25</v>
      </c>
      <c r="F919" s="1" t="s">
        <v>163</v>
      </c>
      <c r="G919" s="1" t="s">
        <v>164</v>
      </c>
      <c r="H919" s="1"/>
    </row>
    <row r="920" spans="1:8" ht="13.5">
      <c r="A920" s="50">
        <v>42727</v>
      </c>
      <c r="B920" s="1" t="s">
        <v>25</v>
      </c>
      <c r="C920" s="1" t="s">
        <v>1776</v>
      </c>
      <c r="D920" s="1">
        <v>12</v>
      </c>
      <c r="E920" s="1">
        <v>24048.25</v>
      </c>
      <c r="F920" s="1" t="s">
        <v>163</v>
      </c>
      <c r="G920" s="1" t="s">
        <v>164</v>
      </c>
      <c r="H920" s="1"/>
    </row>
    <row r="921" spans="1:8" ht="13.5">
      <c r="A921" s="50">
        <v>42732</v>
      </c>
      <c r="B921" s="1" t="s">
        <v>25</v>
      </c>
      <c r="C921" s="1" t="s">
        <v>1777</v>
      </c>
      <c r="D921" s="1">
        <v>24</v>
      </c>
      <c r="E921" s="1">
        <v>24072.25</v>
      </c>
      <c r="F921" s="1" t="s">
        <v>163</v>
      </c>
      <c r="G921" s="1" t="s">
        <v>164</v>
      </c>
      <c r="H921" s="1"/>
    </row>
    <row r="922" spans="1:8" ht="13.5">
      <c r="A922" s="50">
        <v>42732</v>
      </c>
      <c r="B922" s="1" t="s">
        <v>25</v>
      </c>
      <c r="C922" s="1" t="s">
        <v>1778</v>
      </c>
      <c r="D922" s="1">
        <v>80</v>
      </c>
      <c r="E922" s="1">
        <v>24152.25</v>
      </c>
      <c r="F922" s="1" t="s">
        <v>163</v>
      </c>
      <c r="G922" s="1" t="s">
        <v>164</v>
      </c>
      <c r="H922" s="1"/>
    </row>
    <row r="923" spans="1:8" ht="13.5">
      <c r="A923" s="50">
        <v>42732</v>
      </c>
      <c r="B923" s="1" t="s">
        <v>29</v>
      </c>
      <c r="C923" s="1" t="s">
        <v>1779</v>
      </c>
      <c r="D923" s="1">
        <v>-140</v>
      </c>
      <c r="E923" s="1">
        <v>24012.25</v>
      </c>
      <c r="F923" s="1" t="s">
        <v>163</v>
      </c>
      <c r="G923" s="1" t="s">
        <v>164</v>
      </c>
      <c r="H923" s="1"/>
    </row>
    <row r="924" spans="1:8" ht="13.5">
      <c r="A924" s="50">
        <v>42732</v>
      </c>
      <c r="B924" s="1" t="s">
        <v>29</v>
      </c>
      <c r="C924" s="1" t="s">
        <v>1780</v>
      </c>
      <c r="D924" s="1">
        <v>-420</v>
      </c>
      <c r="E924" s="1">
        <v>23592.25</v>
      </c>
      <c r="F924" s="1" t="s">
        <v>163</v>
      </c>
      <c r="G924" s="1" t="s">
        <v>164</v>
      </c>
      <c r="H924" s="1"/>
    </row>
    <row r="925" spans="1:8" ht="13.5">
      <c r="A925" s="58">
        <v>42734</v>
      </c>
      <c r="B925" s="59" t="s">
        <v>25</v>
      </c>
      <c r="C925" s="59" t="s">
        <v>1781</v>
      </c>
      <c r="D925" s="59">
        <v>400</v>
      </c>
      <c r="E925" s="59">
        <v>23992.25</v>
      </c>
      <c r="F925" s="59" t="s">
        <v>163</v>
      </c>
      <c r="G925" s="59" t="s">
        <v>164</v>
      </c>
      <c r="H925" s="1"/>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966"/>
  <sheetViews>
    <sheetView workbookViewId="0" topLeftCell="A1">
      <selection activeCell="A1" sqref="A1"/>
    </sheetView>
  </sheetViews>
  <sheetFormatPr defaultColWidth="11.57421875" defaultRowHeight="15"/>
  <cols>
    <col min="1" max="1" width="12.421875" style="0" customWidth="1"/>
    <col min="2" max="2" width="5.00390625" style="0" bestFit="1" customWidth="1"/>
    <col min="3" max="3" width="89.421875" style="0" customWidth="1"/>
    <col min="4" max="4" width="15.421875" style="0" customWidth="1"/>
    <col min="5" max="5" width="6.7109375" style="0" customWidth="1"/>
    <col min="6" max="6" width="11.421875" style="0" customWidth="1"/>
    <col min="7" max="7" width="17.7109375" style="0" customWidth="1"/>
    <col min="8" max="8" width="20.7109375" style="0" customWidth="1"/>
    <col min="9" max="9" width="7.421875" style="0" customWidth="1"/>
    <col min="10" max="10" width="23.140625" style="0" customWidth="1"/>
    <col min="11" max="11" width="18.7109375" style="0" customWidth="1"/>
    <col min="12" max="16384" width="11.421875" style="0" customWidth="1"/>
  </cols>
  <sheetData>
    <row r="1" spans="1:8" ht="63" customHeight="1">
      <c r="A1" s="76" t="s">
        <v>1816</v>
      </c>
      <c r="B1" s="76" t="s">
        <v>1817</v>
      </c>
      <c r="C1" s="76" t="s">
        <v>1818</v>
      </c>
      <c r="D1" s="76" t="s">
        <v>1819</v>
      </c>
      <c r="E1" s="76" t="s">
        <v>1820</v>
      </c>
      <c r="F1" s="76" t="s">
        <v>1821</v>
      </c>
      <c r="G1" s="77" t="s">
        <v>131</v>
      </c>
      <c r="H1" s="76" t="s">
        <v>1822</v>
      </c>
    </row>
    <row r="2" spans="1:7" ht="18.75" customHeight="1">
      <c r="A2" s="5">
        <v>42373</v>
      </c>
      <c r="B2" t="s">
        <v>25</v>
      </c>
      <c r="C2" s="1" t="s">
        <v>233</v>
      </c>
      <c r="D2">
        <v>12</v>
      </c>
      <c r="F2">
        <v>22383.69</v>
      </c>
      <c r="G2" t="s">
        <v>82</v>
      </c>
    </row>
    <row r="3" spans="1:7" ht="15">
      <c r="A3" s="5">
        <v>42373</v>
      </c>
      <c r="B3" t="s">
        <v>25</v>
      </c>
      <c r="C3" s="1" t="s">
        <v>239</v>
      </c>
      <c r="D3">
        <v>12</v>
      </c>
      <c r="F3">
        <v>22565.69</v>
      </c>
      <c r="G3" t="s">
        <v>82</v>
      </c>
    </row>
    <row r="4" spans="1:7" ht="15">
      <c r="A4" s="5">
        <v>42373</v>
      </c>
      <c r="B4" t="s">
        <v>25</v>
      </c>
      <c r="C4" s="1" t="s">
        <v>241</v>
      </c>
      <c r="D4">
        <v>12</v>
      </c>
      <c r="F4">
        <v>22597.69</v>
      </c>
      <c r="G4" t="s">
        <v>82</v>
      </c>
    </row>
    <row r="5" spans="1:7" ht="15">
      <c r="A5" s="5">
        <v>42373</v>
      </c>
      <c r="B5" t="s">
        <v>25</v>
      </c>
      <c r="C5" s="1" t="s">
        <v>240</v>
      </c>
      <c r="D5">
        <v>20</v>
      </c>
      <c r="F5">
        <v>22585.69</v>
      </c>
      <c r="G5" t="s">
        <v>82</v>
      </c>
    </row>
    <row r="6" spans="1:7" ht="15">
      <c r="A6" s="5">
        <v>42373</v>
      </c>
      <c r="B6" t="s">
        <v>25</v>
      </c>
      <c r="C6" s="1" t="s">
        <v>42</v>
      </c>
      <c r="D6">
        <v>20</v>
      </c>
      <c r="F6">
        <v>22699.69</v>
      </c>
      <c r="G6" t="s">
        <v>82</v>
      </c>
    </row>
    <row r="7" spans="1:7" ht="15">
      <c r="A7" s="5">
        <v>42373</v>
      </c>
      <c r="B7" t="s">
        <v>25</v>
      </c>
      <c r="C7" s="1" t="s">
        <v>27</v>
      </c>
      <c r="D7">
        <v>20</v>
      </c>
      <c r="F7">
        <v>22719.69</v>
      </c>
      <c r="G7" t="s">
        <v>82</v>
      </c>
    </row>
    <row r="8" spans="1:10" s="1" customFormat="1" ht="15">
      <c r="A8" s="71">
        <v>42373</v>
      </c>
      <c r="B8" s="72" t="s">
        <v>25</v>
      </c>
      <c r="C8" s="72" t="s">
        <v>232</v>
      </c>
      <c r="D8" s="72"/>
      <c r="E8" s="72">
        <v>20</v>
      </c>
      <c r="F8" s="72">
        <v>22371.69</v>
      </c>
      <c r="G8" s="72" t="s">
        <v>66</v>
      </c>
      <c r="H8" s="72" t="s">
        <v>717</v>
      </c>
      <c r="I8" s="72" t="s">
        <v>1823</v>
      </c>
      <c r="J8" s="72" t="s">
        <v>1824</v>
      </c>
    </row>
    <row r="9" spans="1:10" s="1" customFormat="1" ht="15">
      <c r="A9" s="78">
        <v>42373</v>
      </c>
      <c r="B9" s="79" t="s">
        <v>25</v>
      </c>
      <c r="C9" s="80" t="s">
        <v>1825</v>
      </c>
      <c r="D9" s="79">
        <v>30</v>
      </c>
      <c r="E9" s="79"/>
      <c r="F9" s="79">
        <v>22425.69</v>
      </c>
      <c r="G9" s="79" t="s">
        <v>66</v>
      </c>
      <c r="H9" s="79" t="s">
        <v>1826</v>
      </c>
      <c r="I9" s="79" t="s">
        <v>1827</v>
      </c>
      <c r="J9" s="79" t="s">
        <v>1828</v>
      </c>
    </row>
    <row r="10" spans="1:10" s="1" customFormat="1" ht="15">
      <c r="A10" s="81">
        <v>42373</v>
      </c>
      <c r="B10" s="82" t="s">
        <v>25</v>
      </c>
      <c r="C10" s="83" t="s">
        <v>1825</v>
      </c>
      <c r="D10" s="82">
        <v>6</v>
      </c>
      <c r="E10" s="82"/>
      <c r="F10" s="82">
        <v>22425.69</v>
      </c>
      <c r="G10" s="82" t="s">
        <v>235</v>
      </c>
      <c r="H10" s="82" t="s">
        <v>93</v>
      </c>
      <c r="I10" s="82" t="s">
        <v>1829</v>
      </c>
      <c r="J10" s="82" t="s">
        <v>235</v>
      </c>
    </row>
    <row r="11" spans="1:11" ht="15">
      <c r="A11" s="16">
        <v>42373</v>
      </c>
      <c r="B11" s="11" t="s">
        <v>25</v>
      </c>
      <c r="C11" s="62" t="s">
        <v>1825</v>
      </c>
      <c r="D11" s="11">
        <v>6</v>
      </c>
      <c r="E11" s="11"/>
      <c r="F11" s="11">
        <v>22425.69</v>
      </c>
      <c r="G11" s="11" t="s">
        <v>235</v>
      </c>
      <c r="H11" s="11"/>
      <c r="I11" s="11" t="s">
        <v>1829</v>
      </c>
      <c r="J11" s="11" t="s">
        <v>235</v>
      </c>
      <c r="K11" s="11" t="s">
        <v>1830</v>
      </c>
    </row>
    <row r="12" spans="1:10" s="1" customFormat="1" ht="15">
      <c r="A12" s="78">
        <v>42373</v>
      </c>
      <c r="B12" s="79" t="s">
        <v>25</v>
      </c>
      <c r="C12" s="79" t="s">
        <v>236</v>
      </c>
      <c r="D12" s="79"/>
      <c r="E12" s="79">
        <v>18</v>
      </c>
      <c r="F12" s="79">
        <v>22443.69</v>
      </c>
      <c r="G12" s="79" t="s">
        <v>66</v>
      </c>
      <c r="H12" s="79" t="s">
        <v>115</v>
      </c>
      <c r="I12" s="79" t="s">
        <v>1827</v>
      </c>
      <c r="J12" s="79" t="s">
        <v>1828</v>
      </c>
    </row>
    <row r="13" spans="1:10" s="1" customFormat="1" ht="15">
      <c r="A13" s="71">
        <v>42373</v>
      </c>
      <c r="B13" s="72" t="s">
        <v>25</v>
      </c>
      <c r="C13" s="72" t="s">
        <v>237</v>
      </c>
      <c r="D13" s="72"/>
      <c r="E13" s="72">
        <v>110</v>
      </c>
      <c r="F13" s="72">
        <v>22553.69</v>
      </c>
      <c r="G13" s="72" t="s">
        <v>66</v>
      </c>
      <c r="H13" s="72" t="s">
        <v>238</v>
      </c>
      <c r="I13" s="72" t="s">
        <v>1823</v>
      </c>
      <c r="J13" s="72" t="s">
        <v>1824</v>
      </c>
    </row>
    <row r="14" spans="1:10" ht="15">
      <c r="A14" s="81">
        <v>42373</v>
      </c>
      <c r="B14" s="82" t="s">
        <v>25</v>
      </c>
      <c r="C14" s="82" t="s">
        <v>242</v>
      </c>
      <c r="D14" s="82">
        <v>12</v>
      </c>
      <c r="E14" s="82"/>
      <c r="F14" s="82">
        <v>22609.69</v>
      </c>
      <c r="G14" s="82" t="s">
        <v>235</v>
      </c>
      <c r="H14" s="82" t="s">
        <v>810</v>
      </c>
      <c r="I14" s="82" t="s">
        <v>1829</v>
      </c>
      <c r="J14" s="82" t="s">
        <v>235</v>
      </c>
    </row>
    <row r="15" spans="1:10" s="1" customFormat="1" ht="15">
      <c r="A15" s="52">
        <v>42373</v>
      </c>
      <c r="B15" s="53" t="s">
        <v>25</v>
      </c>
      <c r="C15" s="53" t="s">
        <v>243</v>
      </c>
      <c r="D15" s="53"/>
      <c r="E15" s="53">
        <v>20</v>
      </c>
      <c r="F15" s="53">
        <v>22629.69</v>
      </c>
      <c r="G15" s="53" t="s">
        <v>66</v>
      </c>
      <c r="H15" s="53" t="s">
        <v>711</v>
      </c>
      <c r="I15" s="53" t="s">
        <v>1691</v>
      </c>
      <c r="J15" s="53" t="s">
        <v>1831</v>
      </c>
    </row>
    <row r="16" spans="1:10" s="1" customFormat="1" ht="15">
      <c r="A16" s="52">
        <v>42373</v>
      </c>
      <c r="B16" s="53" t="s">
        <v>25</v>
      </c>
      <c r="C16" s="53" t="s">
        <v>244</v>
      </c>
      <c r="D16" s="53"/>
      <c r="E16" s="53">
        <v>50</v>
      </c>
      <c r="F16" s="53">
        <v>22679.69</v>
      </c>
      <c r="G16" s="53" t="s">
        <v>66</v>
      </c>
      <c r="H16" s="53" t="s">
        <v>245</v>
      </c>
      <c r="I16" s="53" t="s">
        <v>1691</v>
      </c>
      <c r="J16" s="53" t="s">
        <v>1831</v>
      </c>
    </row>
    <row r="17" spans="1:7" ht="15">
      <c r="A17" s="5">
        <v>42374</v>
      </c>
      <c r="B17" t="s">
        <v>25</v>
      </c>
      <c r="C17" t="s">
        <v>246</v>
      </c>
      <c r="D17">
        <v>12</v>
      </c>
      <c r="F17">
        <v>22731.69</v>
      </c>
      <c r="G17" t="s">
        <v>82</v>
      </c>
    </row>
    <row r="18" spans="1:10" s="1" customFormat="1" ht="15">
      <c r="A18" s="71">
        <v>42374</v>
      </c>
      <c r="B18" s="72" t="s">
        <v>25</v>
      </c>
      <c r="C18" s="72" t="s">
        <v>247</v>
      </c>
      <c r="D18" s="72"/>
      <c r="E18" s="72">
        <v>30</v>
      </c>
      <c r="F18" s="72">
        <v>22761.69</v>
      </c>
      <c r="G18" s="72" t="s">
        <v>66</v>
      </c>
      <c r="H18" s="84" t="s">
        <v>248</v>
      </c>
      <c r="I18" s="72" t="s">
        <v>1823</v>
      </c>
      <c r="J18" s="72" t="s">
        <v>1824</v>
      </c>
    </row>
    <row r="19" spans="1:10" s="1" customFormat="1" ht="15">
      <c r="A19" s="78">
        <v>42380</v>
      </c>
      <c r="B19" s="79" t="s">
        <v>25</v>
      </c>
      <c r="C19" s="79" t="s">
        <v>249</v>
      </c>
      <c r="D19" s="79">
        <v>24</v>
      </c>
      <c r="E19" s="79"/>
      <c r="F19" s="79">
        <v>22785.69</v>
      </c>
      <c r="G19" s="79" t="s">
        <v>66</v>
      </c>
      <c r="H19" s="85" t="s">
        <v>1832</v>
      </c>
      <c r="I19" s="79" t="s">
        <v>1827</v>
      </c>
      <c r="J19" s="86" t="s">
        <v>1828</v>
      </c>
    </row>
    <row r="20" spans="1:10" ht="15">
      <c r="A20" s="81">
        <v>42380</v>
      </c>
      <c r="B20" s="82" t="s">
        <v>25</v>
      </c>
      <c r="C20" s="82" t="s">
        <v>250</v>
      </c>
      <c r="D20" s="82">
        <v>12</v>
      </c>
      <c r="E20" s="82"/>
      <c r="F20" s="82">
        <v>22797.69</v>
      </c>
      <c r="G20" s="82" t="s">
        <v>235</v>
      </c>
      <c r="H20" s="82" t="s">
        <v>988</v>
      </c>
      <c r="I20" s="82" t="s">
        <v>1829</v>
      </c>
      <c r="J20" s="82" t="s">
        <v>235</v>
      </c>
    </row>
    <row r="21" spans="1:10" ht="15">
      <c r="A21" s="81">
        <v>42380</v>
      </c>
      <c r="B21" s="82" t="s">
        <v>25</v>
      </c>
      <c r="C21" s="82" t="s">
        <v>251</v>
      </c>
      <c r="D21" s="82"/>
      <c r="E21" s="82">
        <v>24</v>
      </c>
      <c r="F21" s="82">
        <v>22821.69</v>
      </c>
      <c r="G21" s="82" t="s">
        <v>235</v>
      </c>
      <c r="H21" s="82" t="s">
        <v>810</v>
      </c>
      <c r="I21" s="82" t="s">
        <v>1829</v>
      </c>
      <c r="J21" s="82" t="s">
        <v>235</v>
      </c>
    </row>
    <row r="22" spans="1:7" ht="15">
      <c r="A22" s="5">
        <v>42381</v>
      </c>
      <c r="B22" t="s">
        <v>25</v>
      </c>
      <c r="C22" t="s">
        <v>252</v>
      </c>
      <c r="D22">
        <v>20</v>
      </c>
      <c r="F22">
        <v>22841.69</v>
      </c>
      <c r="G22" t="s">
        <v>82</v>
      </c>
    </row>
    <row r="23" spans="1:10" s="1" customFormat="1" ht="15">
      <c r="A23" s="71">
        <v>42381</v>
      </c>
      <c r="B23" s="72" t="s">
        <v>25</v>
      </c>
      <c r="C23" s="73" t="s">
        <v>255</v>
      </c>
      <c r="D23" s="72">
        <v>30</v>
      </c>
      <c r="E23" s="72"/>
      <c r="F23" s="72">
        <v>23081.69</v>
      </c>
      <c r="G23" s="72" t="s">
        <v>66</v>
      </c>
      <c r="H23" s="72" t="s">
        <v>256</v>
      </c>
      <c r="I23" s="72" t="s">
        <v>1823</v>
      </c>
      <c r="J23" s="72" t="s">
        <v>1824</v>
      </c>
    </row>
    <row r="24" spans="1:10" s="1" customFormat="1" ht="15">
      <c r="A24" s="52">
        <v>42381</v>
      </c>
      <c r="B24" s="53" t="s">
        <v>25</v>
      </c>
      <c r="C24" s="53" t="s">
        <v>253</v>
      </c>
      <c r="D24" s="53"/>
      <c r="E24" s="53">
        <v>200</v>
      </c>
      <c r="F24" s="53">
        <v>23041.69</v>
      </c>
      <c r="G24" s="53" t="s">
        <v>66</v>
      </c>
      <c r="H24" s="53" t="s">
        <v>254</v>
      </c>
      <c r="I24" s="53" t="s">
        <v>1691</v>
      </c>
      <c r="J24" s="53" t="s">
        <v>1831</v>
      </c>
    </row>
    <row r="25" spans="1:10" s="1" customFormat="1" ht="15">
      <c r="A25" s="71">
        <v>42381</v>
      </c>
      <c r="B25" s="72" t="s">
        <v>25</v>
      </c>
      <c r="C25" s="73" t="s">
        <v>255</v>
      </c>
      <c r="D25" s="72"/>
      <c r="E25" s="72">
        <v>10</v>
      </c>
      <c r="F25" s="72"/>
      <c r="G25" s="72" t="s">
        <v>66</v>
      </c>
      <c r="H25" s="72" t="s">
        <v>256</v>
      </c>
      <c r="I25" s="72" t="s">
        <v>1823</v>
      </c>
      <c r="J25" s="72" t="s">
        <v>1824</v>
      </c>
    </row>
    <row r="26" spans="1:7" ht="15">
      <c r="A26" s="5">
        <v>42382</v>
      </c>
      <c r="B26" t="s">
        <v>25</v>
      </c>
      <c r="C26" t="s">
        <v>32</v>
      </c>
      <c r="D26">
        <v>20</v>
      </c>
      <c r="F26">
        <v>23101.69</v>
      </c>
      <c r="G26" t="s">
        <v>82</v>
      </c>
    </row>
    <row r="27" spans="1:10" s="1" customFormat="1" ht="15">
      <c r="A27" s="87">
        <v>42382</v>
      </c>
      <c r="B27" s="88" t="s">
        <v>70</v>
      </c>
      <c r="C27" s="88" t="s">
        <v>257</v>
      </c>
      <c r="D27" s="88"/>
      <c r="E27" s="88">
        <v>-1447.27</v>
      </c>
      <c r="F27" s="88">
        <v>21654.42</v>
      </c>
      <c r="G27" s="88" t="s">
        <v>66</v>
      </c>
      <c r="H27" s="88" t="s">
        <v>79</v>
      </c>
      <c r="I27" s="88" t="s">
        <v>1833</v>
      </c>
      <c r="J27" s="89">
        <v>42339</v>
      </c>
    </row>
    <row r="28" spans="1:10" s="1" customFormat="1" ht="15">
      <c r="A28" s="52">
        <v>42383</v>
      </c>
      <c r="B28" s="53" t="s">
        <v>33</v>
      </c>
      <c r="C28" s="53" t="s">
        <v>258</v>
      </c>
      <c r="D28" s="53"/>
      <c r="E28" s="53">
        <v>70</v>
      </c>
      <c r="F28" s="53">
        <v>21724.42</v>
      </c>
      <c r="G28" s="53" t="s">
        <v>66</v>
      </c>
      <c r="H28" s="53" t="s">
        <v>97</v>
      </c>
      <c r="I28" s="53" t="s">
        <v>1691</v>
      </c>
      <c r="J28" s="53" t="s">
        <v>1831</v>
      </c>
    </row>
    <row r="29" spans="1:7" ht="15">
      <c r="A29" s="5">
        <v>42384</v>
      </c>
      <c r="B29" t="s">
        <v>25</v>
      </c>
      <c r="C29" t="s">
        <v>284</v>
      </c>
      <c r="D29">
        <v>10</v>
      </c>
      <c r="F29">
        <v>22106.42</v>
      </c>
      <c r="G29" t="s">
        <v>82</v>
      </c>
    </row>
    <row r="30" spans="1:7" ht="15">
      <c r="A30" s="5">
        <v>42384</v>
      </c>
      <c r="B30" t="s">
        <v>25</v>
      </c>
      <c r="C30" t="s">
        <v>259</v>
      </c>
      <c r="D30">
        <v>12</v>
      </c>
      <c r="F30">
        <v>21736.42</v>
      </c>
      <c r="G30" t="s">
        <v>82</v>
      </c>
    </row>
    <row r="31" spans="1:7" ht="15">
      <c r="A31" s="5">
        <v>42384</v>
      </c>
      <c r="B31" t="s">
        <v>25</v>
      </c>
      <c r="C31" t="s">
        <v>260</v>
      </c>
      <c r="D31">
        <v>12</v>
      </c>
      <c r="F31">
        <v>21748.42</v>
      </c>
      <c r="G31" t="s">
        <v>82</v>
      </c>
    </row>
    <row r="32" spans="1:7" ht="15">
      <c r="A32" s="5">
        <v>42384</v>
      </c>
      <c r="B32" t="s">
        <v>25</v>
      </c>
      <c r="C32" t="s">
        <v>261</v>
      </c>
      <c r="D32">
        <v>12</v>
      </c>
      <c r="F32">
        <v>21760.42</v>
      </c>
      <c r="G32" t="s">
        <v>82</v>
      </c>
    </row>
    <row r="33" spans="1:7" ht="15">
      <c r="A33" s="5">
        <v>42384</v>
      </c>
      <c r="B33" t="s">
        <v>25</v>
      </c>
      <c r="C33" t="s">
        <v>262</v>
      </c>
      <c r="D33">
        <v>12</v>
      </c>
      <c r="F33">
        <v>21772.42</v>
      </c>
      <c r="G33" t="s">
        <v>82</v>
      </c>
    </row>
    <row r="34" spans="1:7" ht="15">
      <c r="A34" s="5">
        <v>42384</v>
      </c>
      <c r="B34" t="s">
        <v>25</v>
      </c>
      <c r="C34" t="s">
        <v>264</v>
      </c>
      <c r="D34">
        <v>12</v>
      </c>
      <c r="F34">
        <v>21804.42</v>
      </c>
      <c r="G34" t="s">
        <v>82</v>
      </c>
    </row>
    <row r="35" spans="1:7" ht="15">
      <c r="A35" s="5">
        <v>42384</v>
      </c>
      <c r="B35" t="s">
        <v>25</v>
      </c>
      <c r="C35" t="s">
        <v>265</v>
      </c>
      <c r="D35">
        <v>12</v>
      </c>
      <c r="F35">
        <v>21816.42</v>
      </c>
      <c r="G35" t="s">
        <v>82</v>
      </c>
    </row>
    <row r="36" spans="1:7" ht="15">
      <c r="A36" s="5">
        <v>42384</v>
      </c>
      <c r="B36" t="s">
        <v>25</v>
      </c>
      <c r="C36" t="s">
        <v>266</v>
      </c>
      <c r="D36">
        <v>12</v>
      </c>
      <c r="F36">
        <v>21828.42</v>
      </c>
      <c r="G36" t="s">
        <v>82</v>
      </c>
    </row>
    <row r="37" spans="1:7" ht="15">
      <c r="A37" s="5">
        <v>42384</v>
      </c>
      <c r="B37" t="s">
        <v>25</v>
      </c>
      <c r="C37" t="s">
        <v>267</v>
      </c>
      <c r="D37">
        <v>12</v>
      </c>
      <c r="F37">
        <v>21840.42</v>
      </c>
      <c r="G37" t="s">
        <v>82</v>
      </c>
    </row>
    <row r="38" spans="1:7" ht="15">
      <c r="A38" s="5">
        <v>42384</v>
      </c>
      <c r="B38" t="s">
        <v>25</v>
      </c>
      <c r="C38" t="s">
        <v>268</v>
      </c>
      <c r="D38">
        <v>12</v>
      </c>
      <c r="F38">
        <v>21852.42</v>
      </c>
      <c r="G38" t="s">
        <v>82</v>
      </c>
    </row>
    <row r="39" spans="1:7" ht="15">
      <c r="A39" s="5">
        <v>42384</v>
      </c>
      <c r="B39" t="s">
        <v>25</v>
      </c>
      <c r="C39" t="s">
        <v>272</v>
      </c>
      <c r="D39">
        <v>12</v>
      </c>
      <c r="F39">
        <v>21924.42</v>
      </c>
      <c r="G39" t="s">
        <v>82</v>
      </c>
    </row>
    <row r="40" spans="1:7" ht="15">
      <c r="A40" s="5">
        <v>42384</v>
      </c>
      <c r="B40" t="s">
        <v>25</v>
      </c>
      <c r="C40" t="s">
        <v>273</v>
      </c>
      <c r="D40">
        <v>12</v>
      </c>
      <c r="F40">
        <v>21936.42</v>
      </c>
      <c r="G40" t="s">
        <v>82</v>
      </c>
    </row>
    <row r="41" spans="1:7" ht="15">
      <c r="A41" s="5">
        <v>42384</v>
      </c>
      <c r="B41" t="s">
        <v>25</v>
      </c>
      <c r="C41" t="s">
        <v>274</v>
      </c>
      <c r="D41">
        <v>12</v>
      </c>
      <c r="F41">
        <v>21948.42</v>
      </c>
      <c r="G41" t="s">
        <v>82</v>
      </c>
    </row>
    <row r="42" spans="1:7" ht="15">
      <c r="A42" s="5">
        <v>42384</v>
      </c>
      <c r="B42" t="s">
        <v>25</v>
      </c>
      <c r="C42" t="s">
        <v>275</v>
      </c>
      <c r="D42">
        <v>12</v>
      </c>
      <c r="F42">
        <v>21960.42</v>
      </c>
      <c r="G42" t="s">
        <v>82</v>
      </c>
    </row>
    <row r="43" spans="1:7" ht="15">
      <c r="A43" s="5">
        <v>42384</v>
      </c>
      <c r="B43" t="s">
        <v>25</v>
      </c>
      <c r="C43" t="s">
        <v>278</v>
      </c>
      <c r="D43">
        <v>12</v>
      </c>
      <c r="F43">
        <v>22012.42</v>
      </c>
      <c r="G43" t="s">
        <v>82</v>
      </c>
    </row>
    <row r="44" spans="1:7" ht="15">
      <c r="A44" s="5">
        <v>42384</v>
      </c>
      <c r="B44" t="s">
        <v>25</v>
      </c>
      <c r="C44" t="s">
        <v>280</v>
      </c>
      <c r="D44">
        <v>12</v>
      </c>
      <c r="F44">
        <v>22044.42</v>
      </c>
      <c r="G44" t="s">
        <v>82</v>
      </c>
    </row>
    <row r="45" spans="1:7" ht="15">
      <c r="A45" s="5">
        <v>42384</v>
      </c>
      <c r="B45" t="s">
        <v>25</v>
      </c>
      <c r="C45" t="s">
        <v>282</v>
      </c>
      <c r="D45">
        <v>12</v>
      </c>
      <c r="F45">
        <v>22076.42</v>
      </c>
      <c r="G45" t="s">
        <v>82</v>
      </c>
    </row>
    <row r="46" spans="1:7" ht="15">
      <c r="A46" s="5">
        <v>42384</v>
      </c>
      <c r="B46" t="s">
        <v>25</v>
      </c>
      <c r="C46" t="s">
        <v>286</v>
      </c>
      <c r="D46">
        <v>12</v>
      </c>
      <c r="F46">
        <v>22138.42</v>
      </c>
      <c r="G46" t="s">
        <v>82</v>
      </c>
    </row>
    <row r="47" spans="1:7" ht="15">
      <c r="A47" s="5">
        <v>42384</v>
      </c>
      <c r="B47" t="s">
        <v>25</v>
      </c>
      <c r="C47" t="s">
        <v>287</v>
      </c>
      <c r="D47">
        <v>12</v>
      </c>
      <c r="F47">
        <v>22150.42</v>
      </c>
      <c r="G47" t="s">
        <v>82</v>
      </c>
    </row>
    <row r="48" spans="1:7" ht="15">
      <c r="A48" s="5">
        <v>42384</v>
      </c>
      <c r="B48" t="s">
        <v>25</v>
      </c>
      <c r="C48" t="s">
        <v>288</v>
      </c>
      <c r="D48">
        <v>12</v>
      </c>
      <c r="F48">
        <v>22162.42</v>
      </c>
      <c r="G48" t="s">
        <v>82</v>
      </c>
    </row>
    <row r="49" spans="1:7" ht="15">
      <c r="A49" s="5">
        <v>42384</v>
      </c>
      <c r="B49" t="s">
        <v>25</v>
      </c>
      <c r="C49" t="s">
        <v>289</v>
      </c>
      <c r="D49">
        <v>12</v>
      </c>
      <c r="F49">
        <v>22174.42</v>
      </c>
      <c r="G49" t="s">
        <v>82</v>
      </c>
    </row>
    <row r="50" spans="1:7" ht="15">
      <c r="A50" s="5">
        <v>42384</v>
      </c>
      <c r="B50" t="s">
        <v>25</v>
      </c>
      <c r="C50" t="s">
        <v>290</v>
      </c>
      <c r="D50">
        <v>12</v>
      </c>
      <c r="F50">
        <v>22186.42</v>
      </c>
      <c r="G50" t="s">
        <v>82</v>
      </c>
    </row>
    <row r="51" spans="1:7" ht="15">
      <c r="A51" s="5">
        <v>42384</v>
      </c>
      <c r="B51" t="s">
        <v>25</v>
      </c>
      <c r="C51" t="s">
        <v>292</v>
      </c>
      <c r="D51">
        <v>12</v>
      </c>
      <c r="F51">
        <v>22218.42</v>
      </c>
      <c r="G51" t="s">
        <v>82</v>
      </c>
    </row>
    <row r="52" spans="1:7" ht="15">
      <c r="A52" s="5">
        <v>42384</v>
      </c>
      <c r="B52" t="s">
        <v>25</v>
      </c>
      <c r="C52" t="s">
        <v>293</v>
      </c>
      <c r="D52">
        <v>12</v>
      </c>
      <c r="F52">
        <v>22230.42</v>
      </c>
      <c r="G52" t="s">
        <v>82</v>
      </c>
    </row>
    <row r="53" spans="1:7" ht="15">
      <c r="A53" s="5">
        <v>42384</v>
      </c>
      <c r="B53" t="s">
        <v>25</v>
      </c>
      <c r="C53" t="s">
        <v>295</v>
      </c>
      <c r="D53">
        <v>12</v>
      </c>
      <c r="F53">
        <v>22262.42</v>
      </c>
      <c r="G53" t="s">
        <v>82</v>
      </c>
    </row>
    <row r="54" spans="1:7" ht="15">
      <c r="A54" s="5">
        <v>42384</v>
      </c>
      <c r="B54" t="s">
        <v>25</v>
      </c>
      <c r="C54" t="s">
        <v>297</v>
      </c>
      <c r="D54">
        <v>12</v>
      </c>
      <c r="F54">
        <v>22294.42</v>
      </c>
      <c r="G54" t="s">
        <v>82</v>
      </c>
    </row>
    <row r="55" spans="1:7" ht="15">
      <c r="A55" s="5">
        <v>42384</v>
      </c>
      <c r="B55" t="s">
        <v>25</v>
      </c>
      <c r="C55" t="s">
        <v>298</v>
      </c>
      <c r="D55">
        <v>12</v>
      </c>
      <c r="F55">
        <v>22306.42</v>
      </c>
      <c r="G55" t="s">
        <v>82</v>
      </c>
    </row>
    <row r="56" spans="1:7" ht="15">
      <c r="A56" s="5">
        <v>42384</v>
      </c>
      <c r="B56" t="s">
        <v>25</v>
      </c>
      <c r="C56" t="s">
        <v>299</v>
      </c>
      <c r="D56">
        <v>12</v>
      </c>
      <c r="F56">
        <v>22318.42</v>
      </c>
      <c r="G56" t="s">
        <v>82</v>
      </c>
    </row>
    <row r="57" spans="1:7" ht="15">
      <c r="A57" s="5">
        <v>42384</v>
      </c>
      <c r="B57" t="s">
        <v>25</v>
      </c>
      <c r="C57" t="s">
        <v>300</v>
      </c>
      <c r="D57">
        <v>12</v>
      </c>
      <c r="F57">
        <v>22330.42</v>
      </c>
      <c r="G57" t="s">
        <v>82</v>
      </c>
    </row>
    <row r="58" spans="1:7" ht="15">
      <c r="A58" s="5">
        <v>42384</v>
      </c>
      <c r="B58" t="s">
        <v>25</v>
      </c>
      <c r="C58" t="s">
        <v>301</v>
      </c>
      <c r="D58">
        <v>12</v>
      </c>
      <c r="F58">
        <v>22342.42</v>
      </c>
      <c r="G58" t="s">
        <v>82</v>
      </c>
    </row>
    <row r="59" spans="1:7" ht="15">
      <c r="A59" s="5">
        <v>42384</v>
      </c>
      <c r="B59" t="s">
        <v>25</v>
      </c>
      <c r="C59" t="s">
        <v>302</v>
      </c>
      <c r="D59">
        <v>12</v>
      </c>
      <c r="F59">
        <v>22354.42</v>
      </c>
      <c r="G59" t="s">
        <v>82</v>
      </c>
    </row>
    <row r="60" spans="1:7" ht="15">
      <c r="A60" s="5">
        <v>42384</v>
      </c>
      <c r="B60" t="s">
        <v>25</v>
      </c>
      <c r="C60" t="s">
        <v>303</v>
      </c>
      <c r="D60">
        <v>12</v>
      </c>
      <c r="F60">
        <v>22366.42</v>
      </c>
      <c r="G60" t="s">
        <v>82</v>
      </c>
    </row>
    <row r="61" spans="1:7" ht="15">
      <c r="A61" s="5">
        <v>42384</v>
      </c>
      <c r="B61" t="s">
        <v>25</v>
      </c>
      <c r="C61" t="s">
        <v>304</v>
      </c>
      <c r="D61">
        <v>12</v>
      </c>
      <c r="F61">
        <v>22378.42</v>
      </c>
      <c r="G61" t="s">
        <v>82</v>
      </c>
    </row>
    <row r="62" spans="1:7" ht="15">
      <c r="A62" s="5">
        <v>42384</v>
      </c>
      <c r="B62" t="s">
        <v>25</v>
      </c>
      <c r="C62" t="s">
        <v>305</v>
      </c>
      <c r="D62">
        <v>12</v>
      </c>
      <c r="F62">
        <v>22390.42</v>
      </c>
      <c r="G62" t="s">
        <v>82</v>
      </c>
    </row>
    <row r="63" spans="1:7" ht="15">
      <c r="A63" s="5">
        <v>42384</v>
      </c>
      <c r="B63" t="s">
        <v>25</v>
      </c>
      <c r="C63" t="s">
        <v>307</v>
      </c>
      <c r="D63">
        <v>12</v>
      </c>
      <c r="F63">
        <v>22422.42</v>
      </c>
      <c r="G63" t="s">
        <v>82</v>
      </c>
    </row>
    <row r="64" spans="1:7" ht="15">
      <c r="A64" s="5">
        <v>42384</v>
      </c>
      <c r="B64" t="s">
        <v>25</v>
      </c>
      <c r="C64" t="s">
        <v>308</v>
      </c>
      <c r="D64">
        <v>12</v>
      </c>
      <c r="F64">
        <v>22434.42</v>
      </c>
      <c r="G64" t="s">
        <v>82</v>
      </c>
    </row>
    <row r="65" spans="1:7" ht="15">
      <c r="A65" s="5">
        <v>42384</v>
      </c>
      <c r="B65" t="s">
        <v>25</v>
      </c>
      <c r="C65" t="s">
        <v>310</v>
      </c>
      <c r="D65">
        <v>12</v>
      </c>
      <c r="F65">
        <v>22466.42</v>
      </c>
      <c r="G65" t="s">
        <v>82</v>
      </c>
    </row>
    <row r="66" spans="1:8" ht="15">
      <c r="A66" s="5">
        <v>42384</v>
      </c>
      <c r="B66" t="s">
        <v>25</v>
      </c>
      <c r="C66" t="s">
        <v>311</v>
      </c>
      <c r="D66">
        <v>12</v>
      </c>
      <c r="F66">
        <v>22478.42</v>
      </c>
      <c r="G66" t="s">
        <v>82</v>
      </c>
      <c r="H66" s="67"/>
    </row>
    <row r="67" spans="1:7" ht="15">
      <c r="A67" s="5">
        <v>42384</v>
      </c>
      <c r="B67" t="s">
        <v>25</v>
      </c>
      <c r="C67" t="s">
        <v>313</v>
      </c>
      <c r="D67">
        <v>12</v>
      </c>
      <c r="F67">
        <v>22510.42</v>
      </c>
      <c r="G67" t="s">
        <v>82</v>
      </c>
    </row>
    <row r="68" spans="1:8" ht="15">
      <c r="A68" s="5">
        <v>42384</v>
      </c>
      <c r="B68" t="s">
        <v>25</v>
      </c>
      <c r="C68" t="s">
        <v>315</v>
      </c>
      <c r="D68">
        <v>12</v>
      </c>
      <c r="F68">
        <v>22542.42</v>
      </c>
      <c r="G68" t="s">
        <v>82</v>
      </c>
      <c r="H68" s="67"/>
    </row>
    <row r="69" spans="1:7" ht="15">
      <c r="A69" s="5">
        <v>42384</v>
      </c>
      <c r="B69" t="s">
        <v>25</v>
      </c>
      <c r="C69" t="s">
        <v>316</v>
      </c>
      <c r="D69">
        <v>12</v>
      </c>
      <c r="F69">
        <v>22554.42</v>
      </c>
      <c r="G69" t="s">
        <v>82</v>
      </c>
    </row>
    <row r="70" spans="1:7" ht="15">
      <c r="A70" s="5">
        <v>42384</v>
      </c>
      <c r="B70" t="s">
        <v>25</v>
      </c>
      <c r="C70" t="s">
        <v>317</v>
      </c>
      <c r="D70">
        <v>12</v>
      </c>
      <c r="F70">
        <v>22566.42</v>
      </c>
      <c r="G70" t="s">
        <v>82</v>
      </c>
    </row>
    <row r="71" spans="1:7" ht="15">
      <c r="A71" s="5">
        <v>42384</v>
      </c>
      <c r="B71" t="s">
        <v>25</v>
      </c>
      <c r="C71" t="s">
        <v>319</v>
      </c>
      <c r="D71">
        <v>12</v>
      </c>
      <c r="F71">
        <v>22598.42</v>
      </c>
      <c r="G71" t="s">
        <v>82</v>
      </c>
    </row>
    <row r="72" spans="1:7" ht="15">
      <c r="A72" s="5">
        <v>42384</v>
      </c>
      <c r="B72" t="s">
        <v>25</v>
      </c>
      <c r="C72" t="s">
        <v>322</v>
      </c>
      <c r="D72">
        <v>12</v>
      </c>
      <c r="F72">
        <v>22650.42</v>
      </c>
      <c r="G72" t="s">
        <v>82</v>
      </c>
    </row>
    <row r="73" spans="1:7" ht="15">
      <c r="A73" s="5">
        <v>42384</v>
      </c>
      <c r="B73" t="s">
        <v>25</v>
      </c>
      <c r="C73" t="s">
        <v>324</v>
      </c>
      <c r="D73">
        <v>12</v>
      </c>
      <c r="F73">
        <v>22682.42</v>
      </c>
      <c r="G73" t="s">
        <v>82</v>
      </c>
    </row>
    <row r="74" spans="1:7" ht="15">
      <c r="A74" s="5">
        <v>42384</v>
      </c>
      <c r="B74" t="s">
        <v>25</v>
      </c>
      <c r="C74" t="s">
        <v>326</v>
      </c>
      <c r="D74">
        <v>12</v>
      </c>
      <c r="F74">
        <v>22714.42</v>
      </c>
      <c r="G74" t="s">
        <v>82</v>
      </c>
    </row>
    <row r="75" spans="1:7" ht="15">
      <c r="A75" s="5">
        <v>42384</v>
      </c>
      <c r="B75" t="s">
        <v>25</v>
      </c>
      <c r="C75" t="s">
        <v>327</v>
      </c>
      <c r="D75">
        <v>12</v>
      </c>
      <c r="F75">
        <v>22726.42</v>
      </c>
      <c r="G75" t="s">
        <v>82</v>
      </c>
    </row>
    <row r="76" spans="1:7" ht="15">
      <c r="A76" s="5">
        <v>42384</v>
      </c>
      <c r="B76" t="s">
        <v>25</v>
      </c>
      <c r="C76" t="s">
        <v>328</v>
      </c>
      <c r="D76">
        <v>12</v>
      </c>
      <c r="F76">
        <v>22738.42</v>
      </c>
      <c r="G76" t="s">
        <v>82</v>
      </c>
    </row>
    <row r="77" spans="1:7" ht="15">
      <c r="A77" s="5">
        <v>42384</v>
      </c>
      <c r="B77" t="s">
        <v>25</v>
      </c>
      <c r="C77" t="s">
        <v>329</v>
      </c>
      <c r="D77">
        <v>12</v>
      </c>
      <c r="F77">
        <v>22750.42</v>
      </c>
      <c r="G77" t="s">
        <v>82</v>
      </c>
    </row>
    <row r="78" spans="1:7" ht="15">
      <c r="A78" s="5">
        <v>42384</v>
      </c>
      <c r="B78" t="s">
        <v>25</v>
      </c>
      <c r="C78" t="s">
        <v>330</v>
      </c>
      <c r="D78">
        <v>12</v>
      </c>
      <c r="F78">
        <v>22762.42</v>
      </c>
      <c r="G78" t="s">
        <v>82</v>
      </c>
    </row>
    <row r="79" spans="1:7" ht="15">
      <c r="A79" s="5">
        <v>42384</v>
      </c>
      <c r="B79" t="s">
        <v>25</v>
      </c>
      <c r="C79" t="s">
        <v>331</v>
      </c>
      <c r="D79">
        <v>12</v>
      </c>
      <c r="F79">
        <v>22774.42</v>
      </c>
      <c r="G79" t="s">
        <v>82</v>
      </c>
    </row>
    <row r="80" spans="1:7" ht="15">
      <c r="A80" s="5">
        <v>42384</v>
      </c>
      <c r="B80" t="s">
        <v>25</v>
      </c>
      <c r="C80" t="s">
        <v>337</v>
      </c>
      <c r="D80">
        <v>12</v>
      </c>
      <c r="F80">
        <v>22886.42</v>
      </c>
      <c r="G80" t="s">
        <v>82</v>
      </c>
    </row>
    <row r="81" spans="1:7" ht="15">
      <c r="A81" s="5">
        <v>42384</v>
      </c>
      <c r="B81" t="s">
        <v>25</v>
      </c>
      <c r="C81" t="s">
        <v>338</v>
      </c>
      <c r="D81">
        <v>12</v>
      </c>
      <c r="F81">
        <v>22898.42</v>
      </c>
      <c r="G81" t="s">
        <v>82</v>
      </c>
    </row>
    <row r="82" spans="1:7" ht="15">
      <c r="A82" s="5">
        <v>42384</v>
      </c>
      <c r="B82" t="s">
        <v>25</v>
      </c>
      <c r="C82" t="s">
        <v>340</v>
      </c>
      <c r="D82">
        <v>12</v>
      </c>
      <c r="F82">
        <v>22930.42</v>
      </c>
      <c r="G82" t="s">
        <v>82</v>
      </c>
    </row>
    <row r="83" spans="1:7" ht="15">
      <c r="A83" s="5">
        <v>42384</v>
      </c>
      <c r="B83" t="s">
        <v>25</v>
      </c>
      <c r="C83" t="s">
        <v>341</v>
      </c>
      <c r="D83">
        <v>12</v>
      </c>
      <c r="F83">
        <v>22942.42</v>
      </c>
      <c r="G83" t="s">
        <v>82</v>
      </c>
    </row>
    <row r="84" spans="1:7" ht="15">
      <c r="A84" s="5">
        <v>42384</v>
      </c>
      <c r="B84" t="s">
        <v>25</v>
      </c>
      <c r="C84" t="s">
        <v>342</v>
      </c>
      <c r="D84">
        <v>12</v>
      </c>
      <c r="F84">
        <v>22954.42</v>
      </c>
      <c r="G84" t="s">
        <v>82</v>
      </c>
    </row>
    <row r="85" spans="1:7" ht="15">
      <c r="A85" s="5">
        <v>42384</v>
      </c>
      <c r="B85" t="s">
        <v>25</v>
      </c>
      <c r="C85" t="s">
        <v>344</v>
      </c>
      <c r="D85">
        <v>12</v>
      </c>
      <c r="F85">
        <v>22986.42</v>
      </c>
      <c r="G85" t="s">
        <v>82</v>
      </c>
    </row>
    <row r="86" spans="1:7" ht="15">
      <c r="A86" s="5">
        <v>42384</v>
      </c>
      <c r="B86" t="s">
        <v>25</v>
      </c>
      <c r="C86" t="s">
        <v>347</v>
      </c>
      <c r="D86">
        <v>12</v>
      </c>
      <c r="F86">
        <v>23038.42</v>
      </c>
      <c r="G86" t="s">
        <v>82</v>
      </c>
    </row>
    <row r="87" spans="1:7" ht="15">
      <c r="A87" s="5">
        <v>42384</v>
      </c>
      <c r="B87" t="s">
        <v>25</v>
      </c>
      <c r="C87" t="s">
        <v>348</v>
      </c>
      <c r="D87">
        <v>12</v>
      </c>
      <c r="F87">
        <v>23050.42</v>
      </c>
      <c r="G87" t="s">
        <v>82</v>
      </c>
    </row>
    <row r="88" spans="1:7" ht="15">
      <c r="A88" s="5">
        <v>42384</v>
      </c>
      <c r="B88" t="s">
        <v>25</v>
      </c>
      <c r="C88" t="s">
        <v>350</v>
      </c>
      <c r="D88">
        <v>12</v>
      </c>
      <c r="F88">
        <v>23082.42</v>
      </c>
      <c r="G88" t="s">
        <v>82</v>
      </c>
    </row>
    <row r="89" spans="1:7" ht="15">
      <c r="A89" s="5">
        <v>42384</v>
      </c>
      <c r="B89" t="s">
        <v>25</v>
      </c>
      <c r="C89" t="s">
        <v>351</v>
      </c>
      <c r="D89">
        <v>12</v>
      </c>
      <c r="F89">
        <v>23094.42</v>
      </c>
      <c r="G89" t="s">
        <v>82</v>
      </c>
    </row>
    <row r="90" spans="1:7" ht="15">
      <c r="A90" s="5">
        <v>42384</v>
      </c>
      <c r="B90" t="s">
        <v>25</v>
      </c>
      <c r="C90" t="s">
        <v>354</v>
      </c>
      <c r="D90">
        <v>12</v>
      </c>
      <c r="F90">
        <v>23146.42</v>
      </c>
      <c r="G90" t="s">
        <v>82</v>
      </c>
    </row>
    <row r="91" spans="1:7" ht="15">
      <c r="A91" s="5">
        <v>42384</v>
      </c>
      <c r="B91" t="s">
        <v>25</v>
      </c>
      <c r="C91" t="s">
        <v>357</v>
      </c>
      <c r="D91">
        <v>12</v>
      </c>
      <c r="F91">
        <v>23198.42</v>
      </c>
      <c r="G91" t="s">
        <v>82</v>
      </c>
    </row>
    <row r="92" spans="1:7" ht="15">
      <c r="A92" s="5">
        <v>42384</v>
      </c>
      <c r="B92" t="s">
        <v>25</v>
      </c>
      <c r="C92" t="s">
        <v>358</v>
      </c>
      <c r="D92">
        <v>12</v>
      </c>
      <c r="F92">
        <v>23210.42</v>
      </c>
      <c r="G92" t="s">
        <v>82</v>
      </c>
    </row>
    <row r="93" spans="1:7" ht="15">
      <c r="A93" s="5">
        <v>42384</v>
      </c>
      <c r="B93" t="s">
        <v>25</v>
      </c>
      <c r="C93" t="s">
        <v>361</v>
      </c>
      <c r="D93">
        <v>12</v>
      </c>
      <c r="F93">
        <v>23262.42</v>
      </c>
      <c r="G93" t="s">
        <v>82</v>
      </c>
    </row>
    <row r="94" spans="1:7" ht="15">
      <c r="A94" s="5">
        <v>42384</v>
      </c>
      <c r="B94" t="s">
        <v>25</v>
      </c>
      <c r="C94" t="s">
        <v>362</v>
      </c>
      <c r="D94">
        <v>12</v>
      </c>
      <c r="F94">
        <v>23274.42</v>
      </c>
      <c r="G94" t="s">
        <v>82</v>
      </c>
    </row>
    <row r="95" spans="1:7" ht="15">
      <c r="A95" s="5">
        <v>42384</v>
      </c>
      <c r="B95" t="s">
        <v>25</v>
      </c>
      <c r="C95" t="s">
        <v>363</v>
      </c>
      <c r="D95">
        <v>12</v>
      </c>
      <c r="F95">
        <v>23286.42</v>
      </c>
      <c r="G95" t="s">
        <v>82</v>
      </c>
    </row>
    <row r="96" spans="1:7" ht="15">
      <c r="A96" s="5">
        <v>42384</v>
      </c>
      <c r="B96" t="s">
        <v>25</v>
      </c>
      <c r="C96" t="s">
        <v>364</v>
      </c>
      <c r="D96">
        <v>12</v>
      </c>
      <c r="F96">
        <v>23298.42</v>
      </c>
      <c r="G96" t="s">
        <v>82</v>
      </c>
    </row>
    <row r="97" spans="1:7" ht="15">
      <c r="A97" s="5">
        <v>42384</v>
      </c>
      <c r="B97" t="s">
        <v>25</v>
      </c>
      <c r="C97" t="s">
        <v>365</v>
      </c>
      <c r="D97">
        <v>12</v>
      </c>
      <c r="F97">
        <v>23310.42</v>
      </c>
      <c r="G97" t="s">
        <v>82</v>
      </c>
    </row>
    <row r="98" spans="1:7" ht="15">
      <c r="A98" s="5">
        <v>42384</v>
      </c>
      <c r="B98" t="s">
        <v>25</v>
      </c>
      <c r="C98" t="s">
        <v>366</v>
      </c>
      <c r="D98">
        <v>12</v>
      </c>
      <c r="F98">
        <v>23322.42</v>
      </c>
      <c r="G98" t="s">
        <v>82</v>
      </c>
    </row>
    <row r="99" spans="1:7" ht="15">
      <c r="A99" s="5">
        <v>42384</v>
      </c>
      <c r="B99" t="s">
        <v>25</v>
      </c>
      <c r="C99" t="s">
        <v>367</v>
      </c>
      <c r="D99">
        <v>12</v>
      </c>
      <c r="F99">
        <v>23334.42</v>
      </c>
      <c r="G99" t="s">
        <v>82</v>
      </c>
    </row>
    <row r="100" spans="1:7" ht="15">
      <c r="A100" s="5">
        <v>42384</v>
      </c>
      <c r="B100" t="s">
        <v>25</v>
      </c>
      <c r="C100" t="s">
        <v>368</v>
      </c>
      <c r="D100">
        <v>12</v>
      </c>
      <c r="F100">
        <v>23346.42</v>
      </c>
      <c r="G100" t="s">
        <v>82</v>
      </c>
    </row>
    <row r="101" spans="1:7" ht="15">
      <c r="A101" s="5">
        <v>42384</v>
      </c>
      <c r="B101" t="s">
        <v>25</v>
      </c>
      <c r="C101" t="s">
        <v>369</v>
      </c>
      <c r="D101">
        <v>12</v>
      </c>
      <c r="F101">
        <v>23358.42</v>
      </c>
      <c r="G101" t="s">
        <v>82</v>
      </c>
    </row>
    <row r="102" spans="1:7" ht="15">
      <c r="A102" s="5">
        <v>42384</v>
      </c>
      <c r="B102" t="s">
        <v>25</v>
      </c>
      <c r="C102" t="s">
        <v>370</v>
      </c>
      <c r="D102">
        <v>12</v>
      </c>
      <c r="F102">
        <v>23370.42</v>
      </c>
      <c r="G102" t="s">
        <v>82</v>
      </c>
    </row>
    <row r="103" spans="1:7" ht="15">
      <c r="A103" s="5">
        <v>42384</v>
      </c>
      <c r="B103" t="s">
        <v>25</v>
      </c>
      <c r="C103" t="s">
        <v>371</v>
      </c>
      <c r="D103">
        <v>12</v>
      </c>
      <c r="F103">
        <v>23382.42</v>
      </c>
      <c r="G103" t="s">
        <v>82</v>
      </c>
    </row>
    <row r="104" spans="1:7" ht="15">
      <c r="A104" s="5">
        <v>42384</v>
      </c>
      <c r="B104" t="s">
        <v>25</v>
      </c>
      <c r="C104" t="s">
        <v>373</v>
      </c>
      <c r="D104">
        <v>12</v>
      </c>
      <c r="F104">
        <v>23414.42</v>
      </c>
      <c r="G104" t="s">
        <v>82</v>
      </c>
    </row>
    <row r="105" spans="1:7" ht="15">
      <c r="A105" s="5">
        <v>42384</v>
      </c>
      <c r="B105" t="s">
        <v>25</v>
      </c>
      <c r="C105" t="s">
        <v>374</v>
      </c>
      <c r="D105">
        <v>12</v>
      </c>
      <c r="F105">
        <v>23426.42</v>
      </c>
      <c r="G105" t="s">
        <v>82</v>
      </c>
    </row>
    <row r="106" spans="1:7" ht="15">
      <c r="A106" s="5">
        <v>42384</v>
      </c>
      <c r="B106" t="s">
        <v>25</v>
      </c>
      <c r="C106" t="s">
        <v>375</v>
      </c>
      <c r="D106">
        <v>12</v>
      </c>
      <c r="F106">
        <v>23438.42</v>
      </c>
      <c r="G106" t="s">
        <v>82</v>
      </c>
    </row>
    <row r="107" spans="1:7" ht="15">
      <c r="A107" s="5">
        <v>42384</v>
      </c>
      <c r="B107" t="s">
        <v>25</v>
      </c>
      <c r="C107" t="s">
        <v>376</v>
      </c>
      <c r="D107">
        <v>12</v>
      </c>
      <c r="F107">
        <v>23450.42</v>
      </c>
      <c r="G107" t="s">
        <v>82</v>
      </c>
    </row>
    <row r="108" spans="1:7" ht="15">
      <c r="A108" s="5">
        <v>42384</v>
      </c>
      <c r="B108" t="s">
        <v>25</v>
      </c>
      <c r="C108" t="s">
        <v>377</v>
      </c>
      <c r="D108">
        <v>12</v>
      </c>
      <c r="F108">
        <v>23462.42</v>
      </c>
      <c r="G108" t="s">
        <v>82</v>
      </c>
    </row>
    <row r="109" spans="1:7" ht="15">
      <c r="A109" s="5">
        <v>42384</v>
      </c>
      <c r="B109" t="s">
        <v>25</v>
      </c>
      <c r="C109" t="s">
        <v>379</v>
      </c>
      <c r="D109">
        <v>12</v>
      </c>
      <c r="F109">
        <v>23494.42</v>
      </c>
      <c r="G109" t="s">
        <v>82</v>
      </c>
    </row>
    <row r="110" spans="1:7" ht="15">
      <c r="A110" s="5">
        <v>42384</v>
      </c>
      <c r="B110" t="s">
        <v>25</v>
      </c>
      <c r="C110" t="s">
        <v>380</v>
      </c>
      <c r="D110">
        <v>12</v>
      </c>
      <c r="F110">
        <v>23506.42</v>
      </c>
      <c r="G110" t="s">
        <v>82</v>
      </c>
    </row>
    <row r="111" spans="1:7" ht="15">
      <c r="A111" s="5">
        <v>42384</v>
      </c>
      <c r="B111" t="s">
        <v>25</v>
      </c>
      <c r="C111" t="s">
        <v>381</v>
      </c>
      <c r="D111">
        <v>12</v>
      </c>
      <c r="F111">
        <v>23518.42</v>
      </c>
      <c r="G111" t="s">
        <v>82</v>
      </c>
    </row>
    <row r="112" spans="1:7" ht="15">
      <c r="A112" s="5">
        <v>42384</v>
      </c>
      <c r="B112" t="s">
        <v>25</v>
      </c>
      <c r="C112" t="s">
        <v>382</v>
      </c>
      <c r="D112">
        <v>12</v>
      </c>
      <c r="F112">
        <v>23530.42</v>
      </c>
      <c r="G112" t="s">
        <v>82</v>
      </c>
    </row>
    <row r="113" spans="1:7" ht="15">
      <c r="A113" s="5">
        <v>42384</v>
      </c>
      <c r="B113" t="s">
        <v>25</v>
      </c>
      <c r="C113" t="s">
        <v>385</v>
      </c>
      <c r="D113">
        <v>12</v>
      </c>
      <c r="F113">
        <v>23582.42</v>
      </c>
      <c r="G113" t="s">
        <v>82</v>
      </c>
    </row>
    <row r="114" spans="1:7" ht="15">
      <c r="A114" s="5">
        <v>42384</v>
      </c>
      <c r="B114" t="s">
        <v>25</v>
      </c>
      <c r="C114" t="s">
        <v>387</v>
      </c>
      <c r="D114">
        <v>12</v>
      </c>
      <c r="F114">
        <v>23614.42</v>
      </c>
      <c r="G114" t="s">
        <v>82</v>
      </c>
    </row>
    <row r="115" spans="1:7" ht="15">
      <c r="A115" s="5">
        <v>42384</v>
      </c>
      <c r="B115" t="s">
        <v>25</v>
      </c>
      <c r="C115" t="s">
        <v>388</v>
      </c>
      <c r="D115">
        <v>12</v>
      </c>
      <c r="F115">
        <v>23626.42</v>
      </c>
      <c r="G115" t="s">
        <v>82</v>
      </c>
    </row>
    <row r="116" spans="1:7" ht="15">
      <c r="A116" s="5">
        <v>42384</v>
      </c>
      <c r="B116" t="s">
        <v>25</v>
      </c>
      <c r="C116" t="s">
        <v>389</v>
      </c>
      <c r="D116">
        <v>12</v>
      </c>
      <c r="F116">
        <v>23638.42</v>
      </c>
      <c r="G116" t="s">
        <v>82</v>
      </c>
    </row>
    <row r="117" spans="1:7" ht="15">
      <c r="A117" s="5">
        <v>42384</v>
      </c>
      <c r="B117" t="s">
        <v>25</v>
      </c>
      <c r="C117" t="s">
        <v>390</v>
      </c>
      <c r="D117">
        <v>12</v>
      </c>
      <c r="F117">
        <v>23650.42</v>
      </c>
      <c r="G117" t="s">
        <v>82</v>
      </c>
    </row>
    <row r="118" spans="1:7" ht="15">
      <c r="A118" s="5">
        <v>42384</v>
      </c>
      <c r="B118" t="s">
        <v>25</v>
      </c>
      <c r="C118" t="s">
        <v>391</v>
      </c>
      <c r="D118">
        <v>12</v>
      </c>
      <c r="F118">
        <v>23662.42</v>
      </c>
      <c r="G118" t="s">
        <v>82</v>
      </c>
    </row>
    <row r="119" spans="1:7" ht="15">
      <c r="A119" s="5">
        <v>42384</v>
      </c>
      <c r="B119" t="s">
        <v>25</v>
      </c>
      <c r="C119" t="s">
        <v>392</v>
      </c>
      <c r="D119">
        <v>12</v>
      </c>
      <c r="F119">
        <v>23674.42</v>
      </c>
      <c r="G119" t="s">
        <v>82</v>
      </c>
    </row>
    <row r="120" spans="1:7" ht="15">
      <c r="A120" s="5">
        <v>42384</v>
      </c>
      <c r="B120" t="s">
        <v>25</v>
      </c>
      <c r="C120" t="s">
        <v>393</v>
      </c>
      <c r="D120">
        <v>12</v>
      </c>
      <c r="F120">
        <v>23686.42</v>
      </c>
      <c r="G120" t="s">
        <v>82</v>
      </c>
    </row>
    <row r="121" spans="1:7" ht="15">
      <c r="A121" s="5">
        <v>42384</v>
      </c>
      <c r="B121" t="s">
        <v>25</v>
      </c>
      <c r="C121" t="s">
        <v>394</v>
      </c>
      <c r="D121">
        <v>12</v>
      </c>
      <c r="F121">
        <v>23698.42</v>
      </c>
      <c r="G121" t="s">
        <v>82</v>
      </c>
    </row>
    <row r="122" spans="1:7" ht="15">
      <c r="A122" s="5">
        <v>42384</v>
      </c>
      <c r="B122" t="s">
        <v>25</v>
      </c>
      <c r="C122" t="s">
        <v>395</v>
      </c>
      <c r="D122">
        <v>12</v>
      </c>
      <c r="F122">
        <v>23710.42</v>
      </c>
      <c r="G122" t="s">
        <v>82</v>
      </c>
    </row>
    <row r="123" spans="1:7" ht="15">
      <c r="A123" s="5">
        <v>42384</v>
      </c>
      <c r="B123" t="s">
        <v>25</v>
      </c>
      <c r="C123" t="s">
        <v>396</v>
      </c>
      <c r="D123">
        <v>12</v>
      </c>
      <c r="F123">
        <v>23722.42</v>
      </c>
      <c r="G123" t="s">
        <v>82</v>
      </c>
    </row>
    <row r="124" spans="1:7" ht="15">
      <c r="A124" s="5">
        <v>42384</v>
      </c>
      <c r="B124" t="s">
        <v>25</v>
      </c>
      <c r="C124" t="s">
        <v>397</v>
      </c>
      <c r="D124">
        <v>12</v>
      </c>
      <c r="F124">
        <v>23734.42</v>
      </c>
      <c r="G124" t="s">
        <v>82</v>
      </c>
    </row>
    <row r="125" spans="1:7" ht="15">
      <c r="A125" s="5">
        <v>42384</v>
      </c>
      <c r="B125" t="s">
        <v>25</v>
      </c>
      <c r="C125" t="s">
        <v>400</v>
      </c>
      <c r="D125">
        <v>12</v>
      </c>
      <c r="F125">
        <v>23786.42</v>
      </c>
      <c r="G125" t="s">
        <v>82</v>
      </c>
    </row>
    <row r="126" spans="1:7" ht="15">
      <c r="A126" s="5">
        <v>42384</v>
      </c>
      <c r="B126" t="s">
        <v>25</v>
      </c>
      <c r="C126" t="s">
        <v>401</v>
      </c>
      <c r="D126">
        <v>12</v>
      </c>
      <c r="F126">
        <v>23798.42</v>
      </c>
      <c r="G126" t="s">
        <v>82</v>
      </c>
    </row>
    <row r="127" spans="1:7" ht="15">
      <c r="A127" s="5">
        <v>42384</v>
      </c>
      <c r="B127" t="s">
        <v>25</v>
      </c>
      <c r="C127" t="s">
        <v>404</v>
      </c>
      <c r="D127">
        <v>12</v>
      </c>
      <c r="F127">
        <v>23850.42</v>
      </c>
      <c r="G127" t="s">
        <v>82</v>
      </c>
    </row>
    <row r="128" spans="1:7" ht="15">
      <c r="A128" s="5">
        <v>42384</v>
      </c>
      <c r="B128" t="s">
        <v>25</v>
      </c>
      <c r="C128" t="s">
        <v>407</v>
      </c>
      <c r="D128">
        <v>12</v>
      </c>
      <c r="F128">
        <v>23902.42</v>
      </c>
      <c r="G128" t="s">
        <v>82</v>
      </c>
    </row>
    <row r="129" spans="1:7" ht="15">
      <c r="A129" s="5">
        <v>42384</v>
      </c>
      <c r="B129" t="s">
        <v>25</v>
      </c>
      <c r="C129" t="s">
        <v>408</v>
      </c>
      <c r="D129">
        <v>12</v>
      </c>
      <c r="F129">
        <v>23914.42</v>
      </c>
      <c r="G129" t="s">
        <v>82</v>
      </c>
    </row>
    <row r="130" spans="1:7" ht="15">
      <c r="A130" s="5">
        <v>42384</v>
      </c>
      <c r="B130" t="s">
        <v>25</v>
      </c>
      <c r="C130" t="s">
        <v>409</v>
      </c>
      <c r="D130">
        <v>12</v>
      </c>
      <c r="F130">
        <v>23926.42</v>
      </c>
      <c r="G130" t="s">
        <v>82</v>
      </c>
    </row>
    <row r="131" spans="1:7" ht="15">
      <c r="A131" s="5">
        <v>42384</v>
      </c>
      <c r="B131" t="s">
        <v>25</v>
      </c>
      <c r="C131" t="s">
        <v>410</v>
      </c>
      <c r="D131">
        <v>12</v>
      </c>
      <c r="F131">
        <v>23938.42</v>
      </c>
      <c r="G131" t="s">
        <v>82</v>
      </c>
    </row>
    <row r="132" spans="1:7" ht="15">
      <c r="A132" s="5">
        <v>42384</v>
      </c>
      <c r="B132" t="s">
        <v>25</v>
      </c>
      <c r="C132" t="s">
        <v>411</v>
      </c>
      <c r="D132">
        <v>12</v>
      </c>
      <c r="F132">
        <v>23950.42</v>
      </c>
      <c r="G132" t="s">
        <v>82</v>
      </c>
    </row>
    <row r="133" spans="1:7" ht="15">
      <c r="A133" s="5">
        <v>42384</v>
      </c>
      <c r="B133" t="s">
        <v>25</v>
      </c>
      <c r="C133" t="s">
        <v>412</v>
      </c>
      <c r="D133">
        <v>12</v>
      </c>
      <c r="F133">
        <v>23962.42</v>
      </c>
      <c r="G133" t="s">
        <v>82</v>
      </c>
    </row>
    <row r="134" spans="1:7" ht="15">
      <c r="A134" s="5">
        <v>42384</v>
      </c>
      <c r="B134" t="s">
        <v>25</v>
      </c>
      <c r="C134" t="s">
        <v>413</v>
      </c>
      <c r="D134">
        <v>12</v>
      </c>
      <c r="F134">
        <v>23974.42</v>
      </c>
      <c r="G134" t="s">
        <v>82</v>
      </c>
    </row>
    <row r="135" spans="1:7" ht="15">
      <c r="A135" s="5">
        <v>42384</v>
      </c>
      <c r="B135" t="s">
        <v>25</v>
      </c>
      <c r="C135" t="s">
        <v>415</v>
      </c>
      <c r="D135">
        <v>12</v>
      </c>
      <c r="F135">
        <v>24006.42</v>
      </c>
      <c r="G135" t="s">
        <v>82</v>
      </c>
    </row>
    <row r="136" spans="1:7" ht="15">
      <c r="A136" s="5">
        <v>42384</v>
      </c>
      <c r="B136" t="s">
        <v>25</v>
      </c>
      <c r="C136" t="s">
        <v>416</v>
      </c>
      <c r="D136">
        <v>12</v>
      </c>
      <c r="F136">
        <v>24018.42</v>
      </c>
      <c r="G136" t="s">
        <v>82</v>
      </c>
    </row>
    <row r="137" spans="1:7" ht="15">
      <c r="A137" s="5">
        <v>42384</v>
      </c>
      <c r="B137" t="s">
        <v>25</v>
      </c>
      <c r="C137" t="s">
        <v>417</v>
      </c>
      <c r="D137">
        <v>12</v>
      </c>
      <c r="F137">
        <v>24030.42</v>
      </c>
      <c r="G137" t="s">
        <v>82</v>
      </c>
    </row>
    <row r="138" spans="1:7" ht="15">
      <c r="A138" s="5">
        <v>42384</v>
      </c>
      <c r="B138" t="s">
        <v>25</v>
      </c>
      <c r="C138" t="s">
        <v>420</v>
      </c>
      <c r="D138">
        <v>12</v>
      </c>
      <c r="F138">
        <v>24082.42</v>
      </c>
      <c r="G138" t="s">
        <v>82</v>
      </c>
    </row>
    <row r="139" spans="1:7" ht="15">
      <c r="A139" s="5">
        <v>42384</v>
      </c>
      <c r="B139" t="s">
        <v>25</v>
      </c>
      <c r="C139" t="s">
        <v>421</v>
      </c>
      <c r="D139">
        <v>12</v>
      </c>
      <c r="F139">
        <v>24094.42</v>
      </c>
      <c r="G139" t="s">
        <v>82</v>
      </c>
    </row>
    <row r="140" spans="1:7" ht="15">
      <c r="A140" s="5">
        <v>42384</v>
      </c>
      <c r="B140" t="s">
        <v>33</v>
      </c>
      <c r="C140" t="s">
        <v>430</v>
      </c>
      <c r="D140">
        <v>12</v>
      </c>
      <c r="F140">
        <v>24976.42</v>
      </c>
      <c r="G140" t="s">
        <v>82</v>
      </c>
    </row>
    <row r="141" spans="1:7" ht="15">
      <c r="A141" s="5">
        <v>42384</v>
      </c>
      <c r="B141" t="s">
        <v>25</v>
      </c>
      <c r="C141" t="s">
        <v>43</v>
      </c>
      <c r="D141">
        <v>12</v>
      </c>
      <c r="F141">
        <v>24988.42</v>
      </c>
      <c r="G141" t="s">
        <v>82</v>
      </c>
    </row>
    <row r="142" spans="1:7" ht="15">
      <c r="A142" s="5">
        <v>42384</v>
      </c>
      <c r="B142" t="s">
        <v>25</v>
      </c>
      <c r="C142" t="s">
        <v>56</v>
      </c>
      <c r="D142">
        <v>12</v>
      </c>
      <c r="F142">
        <v>25000.42</v>
      </c>
      <c r="G142" t="s">
        <v>82</v>
      </c>
    </row>
    <row r="143" spans="1:7" ht="15">
      <c r="A143" s="5">
        <v>42384</v>
      </c>
      <c r="B143" t="s">
        <v>25</v>
      </c>
      <c r="C143" t="s">
        <v>57</v>
      </c>
      <c r="D143">
        <v>12</v>
      </c>
      <c r="F143">
        <v>25012.42</v>
      </c>
      <c r="G143" t="s">
        <v>82</v>
      </c>
    </row>
    <row r="144" spans="1:7" ht="15">
      <c r="A144" s="5">
        <v>42384</v>
      </c>
      <c r="B144" t="s">
        <v>25</v>
      </c>
      <c r="C144" t="s">
        <v>51</v>
      </c>
      <c r="D144">
        <v>12</v>
      </c>
      <c r="F144">
        <v>25064.42</v>
      </c>
      <c r="G144" t="s">
        <v>82</v>
      </c>
    </row>
    <row r="145" spans="1:7" ht="15">
      <c r="A145" s="5">
        <v>42384</v>
      </c>
      <c r="B145" t="s">
        <v>25</v>
      </c>
      <c r="C145" t="s">
        <v>52</v>
      </c>
      <c r="D145">
        <v>12</v>
      </c>
      <c r="F145">
        <v>25076.42</v>
      </c>
      <c r="G145" t="s">
        <v>82</v>
      </c>
    </row>
    <row r="146" spans="1:7" ht="15">
      <c r="A146" s="5">
        <v>42384</v>
      </c>
      <c r="B146" t="s">
        <v>25</v>
      </c>
      <c r="C146" t="s">
        <v>34</v>
      </c>
      <c r="D146">
        <v>12</v>
      </c>
      <c r="F146">
        <v>25108.42</v>
      </c>
      <c r="G146" t="s">
        <v>82</v>
      </c>
    </row>
    <row r="147" spans="1:7" ht="15">
      <c r="A147" s="5">
        <v>42384</v>
      </c>
      <c r="B147" t="s">
        <v>25</v>
      </c>
      <c r="C147" t="s">
        <v>53</v>
      </c>
      <c r="D147">
        <v>12</v>
      </c>
      <c r="F147">
        <v>25120.42</v>
      </c>
      <c r="G147" t="s">
        <v>82</v>
      </c>
    </row>
    <row r="148" spans="1:7" ht="15">
      <c r="A148" s="5">
        <v>42384</v>
      </c>
      <c r="B148" t="s">
        <v>25</v>
      </c>
      <c r="C148" t="s">
        <v>58</v>
      </c>
      <c r="D148">
        <v>12</v>
      </c>
      <c r="F148">
        <v>25132.42</v>
      </c>
      <c r="G148" t="s">
        <v>82</v>
      </c>
    </row>
    <row r="149" spans="1:7" ht="15">
      <c r="A149" s="5">
        <v>42384</v>
      </c>
      <c r="B149" t="s">
        <v>25</v>
      </c>
      <c r="C149" t="s">
        <v>47</v>
      </c>
      <c r="D149">
        <v>12</v>
      </c>
      <c r="F149">
        <v>25144.42</v>
      </c>
      <c r="G149" t="s">
        <v>82</v>
      </c>
    </row>
    <row r="150" spans="1:7" ht="15">
      <c r="A150" s="5">
        <v>42384</v>
      </c>
      <c r="B150" t="s">
        <v>25</v>
      </c>
      <c r="C150" t="s">
        <v>38</v>
      </c>
      <c r="D150">
        <v>12</v>
      </c>
      <c r="F150">
        <v>25156.42</v>
      </c>
      <c r="G150" t="s">
        <v>82</v>
      </c>
    </row>
    <row r="151" spans="1:7" ht="15">
      <c r="A151" s="5">
        <v>42384</v>
      </c>
      <c r="B151" t="s">
        <v>25</v>
      </c>
      <c r="C151" t="s">
        <v>45</v>
      </c>
      <c r="D151">
        <v>12</v>
      </c>
      <c r="F151">
        <v>25168.42</v>
      </c>
      <c r="G151" t="s">
        <v>82</v>
      </c>
    </row>
    <row r="152" spans="1:7" ht="15">
      <c r="A152" s="5">
        <v>42384</v>
      </c>
      <c r="B152" t="s">
        <v>25</v>
      </c>
      <c r="C152" t="s">
        <v>36</v>
      </c>
      <c r="D152">
        <v>12</v>
      </c>
      <c r="F152">
        <v>25180.42</v>
      </c>
      <c r="G152" t="s">
        <v>82</v>
      </c>
    </row>
    <row r="153" spans="1:7" ht="15">
      <c r="A153" s="5">
        <v>42384</v>
      </c>
      <c r="B153" t="s">
        <v>25</v>
      </c>
      <c r="C153" t="s">
        <v>40</v>
      </c>
      <c r="D153">
        <v>12</v>
      </c>
      <c r="F153">
        <v>25192.42</v>
      </c>
      <c r="G153" t="s">
        <v>82</v>
      </c>
    </row>
    <row r="154" spans="1:7" ht="15">
      <c r="A154" s="5">
        <v>42384</v>
      </c>
      <c r="B154" t="s">
        <v>25</v>
      </c>
      <c r="C154" t="s">
        <v>55</v>
      </c>
      <c r="D154">
        <v>12</v>
      </c>
      <c r="F154">
        <v>25204.42</v>
      </c>
      <c r="G154" t="s">
        <v>82</v>
      </c>
    </row>
    <row r="155" spans="1:7" ht="15">
      <c r="A155" s="5">
        <v>42384</v>
      </c>
      <c r="B155" t="s">
        <v>25</v>
      </c>
      <c r="C155" t="s">
        <v>44</v>
      </c>
      <c r="D155">
        <v>12</v>
      </c>
      <c r="F155">
        <v>25216.42</v>
      </c>
      <c r="G155" t="s">
        <v>82</v>
      </c>
    </row>
    <row r="156" spans="1:7" ht="15">
      <c r="A156" s="5">
        <v>42384</v>
      </c>
      <c r="B156" t="s">
        <v>25</v>
      </c>
      <c r="C156" t="s">
        <v>431</v>
      </c>
      <c r="D156">
        <v>12</v>
      </c>
      <c r="F156">
        <v>25228.42</v>
      </c>
      <c r="G156" t="s">
        <v>82</v>
      </c>
    </row>
    <row r="157" spans="1:7" ht="15">
      <c r="A157" s="5">
        <v>42384</v>
      </c>
      <c r="B157" t="s">
        <v>25</v>
      </c>
      <c r="C157" t="s">
        <v>48</v>
      </c>
      <c r="D157">
        <v>12</v>
      </c>
      <c r="F157">
        <v>25240.42</v>
      </c>
      <c r="G157" t="s">
        <v>82</v>
      </c>
    </row>
    <row r="158" spans="1:7" ht="15">
      <c r="A158" s="5">
        <v>42384</v>
      </c>
      <c r="B158" t="s">
        <v>25</v>
      </c>
      <c r="C158" t="s">
        <v>59</v>
      </c>
      <c r="D158">
        <v>12</v>
      </c>
      <c r="F158">
        <v>25252.42</v>
      </c>
      <c r="G158" t="s">
        <v>82</v>
      </c>
    </row>
    <row r="159" spans="1:7" ht="15">
      <c r="A159" s="5">
        <v>42384</v>
      </c>
      <c r="B159" t="s">
        <v>25</v>
      </c>
      <c r="C159" t="s">
        <v>49</v>
      </c>
      <c r="D159">
        <v>12</v>
      </c>
      <c r="F159">
        <v>25264.42</v>
      </c>
      <c r="G159" t="s">
        <v>82</v>
      </c>
    </row>
    <row r="160" spans="1:7" ht="15">
      <c r="A160" s="5">
        <v>42384</v>
      </c>
      <c r="B160" t="s">
        <v>25</v>
      </c>
      <c r="C160" t="s">
        <v>50</v>
      </c>
      <c r="D160">
        <v>12</v>
      </c>
      <c r="F160">
        <v>25276.42</v>
      </c>
      <c r="G160" t="s">
        <v>82</v>
      </c>
    </row>
    <row r="161" spans="1:7" ht="15">
      <c r="A161" s="5">
        <v>42384</v>
      </c>
      <c r="B161" t="s">
        <v>25</v>
      </c>
      <c r="C161" t="s">
        <v>39</v>
      </c>
      <c r="D161">
        <v>12</v>
      </c>
      <c r="F161">
        <v>25288.42</v>
      </c>
      <c r="G161" t="s">
        <v>82</v>
      </c>
    </row>
    <row r="162" spans="1:7" ht="15">
      <c r="A162" s="5">
        <v>42384</v>
      </c>
      <c r="B162" t="s">
        <v>25</v>
      </c>
      <c r="C162" t="s">
        <v>41</v>
      </c>
      <c r="D162">
        <v>12</v>
      </c>
      <c r="F162">
        <v>25300.42</v>
      </c>
      <c r="G162" t="s">
        <v>82</v>
      </c>
    </row>
    <row r="163" spans="1:7" ht="15">
      <c r="A163" s="5">
        <v>42384</v>
      </c>
      <c r="B163" t="s">
        <v>25</v>
      </c>
      <c r="C163" t="s">
        <v>432</v>
      </c>
      <c r="D163">
        <v>12</v>
      </c>
      <c r="F163">
        <v>25312.42</v>
      </c>
      <c r="G163" t="s">
        <v>82</v>
      </c>
    </row>
    <row r="164" spans="1:7" ht="15">
      <c r="A164" s="5">
        <v>42384</v>
      </c>
      <c r="B164" t="s">
        <v>25</v>
      </c>
      <c r="C164" t="s">
        <v>35</v>
      </c>
      <c r="D164">
        <v>12</v>
      </c>
      <c r="F164">
        <v>25324.42</v>
      </c>
      <c r="G164" t="s">
        <v>82</v>
      </c>
    </row>
    <row r="165" spans="1:7" ht="15">
      <c r="A165" s="5">
        <v>42384</v>
      </c>
      <c r="B165" t="s">
        <v>25</v>
      </c>
      <c r="C165" t="s">
        <v>54</v>
      </c>
      <c r="D165">
        <v>12</v>
      </c>
      <c r="F165">
        <v>25336.42</v>
      </c>
      <c r="G165" t="s">
        <v>82</v>
      </c>
    </row>
    <row r="166" spans="1:7" ht="15">
      <c r="A166" s="5">
        <v>42384</v>
      </c>
      <c r="B166" t="s">
        <v>25</v>
      </c>
      <c r="C166" t="s">
        <v>37</v>
      </c>
      <c r="D166">
        <v>12</v>
      </c>
      <c r="F166">
        <v>25348.42</v>
      </c>
      <c r="G166" t="s">
        <v>82</v>
      </c>
    </row>
    <row r="167" spans="1:7" ht="15">
      <c r="A167" s="5">
        <v>42384</v>
      </c>
      <c r="B167" t="s">
        <v>25</v>
      </c>
      <c r="C167" t="s">
        <v>263</v>
      </c>
      <c r="D167">
        <v>20</v>
      </c>
      <c r="F167">
        <v>21792.42</v>
      </c>
      <c r="G167" t="s">
        <v>82</v>
      </c>
    </row>
    <row r="168" spans="1:7" ht="15">
      <c r="A168" s="5">
        <v>42384</v>
      </c>
      <c r="B168" t="s">
        <v>25</v>
      </c>
      <c r="C168" t="s">
        <v>269</v>
      </c>
      <c r="D168">
        <v>20</v>
      </c>
      <c r="F168">
        <v>21872.42</v>
      </c>
      <c r="G168" t="s">
        <v>82</v>
      </c>
    </row>
    <row r="169" spans="1:7" ht="15">
      <c r="A169" s="5">
        <v>42384</v>
      </c>
      <c r="B169" t="s">
        <v>25</v>
      </c>
      <c r="C169" t="s">
        <v>270</v>
      </c>
      <c r="D169">
        <v>20</v>
      </c>
      <c r="F169">
        <v>21892.42</v>
      </c>
      <c r="G169" t="s">
        <v>82</v>
      </c>
    </row>
    <row r="170" spans="1:7" ht="15">
      <c r="A170" s="5">
        <v>42384</v>
      </c>
      <c r="B170" t="s">
        <v>25</v>
      </c>
      <c r="C170" t="s">
        <v>271</v>
      </c>
      <c r="D170">
        <v>20</v>
      </c>
      <c r="F170">
        <v>21912.42</v>
      </c>
      <c r="G170" t="s">
        <v>82</v>
      </c>
    </row>
    <row r="171" spans="1:7" ht="15">
      <c r="A171" s="5">
        <v>42384</v>
      </c>
      <c r="B171" t="s">
        <v>25</v>
      </c>
      <c r="C171" t="s">
        <v>276</v>
      </c>
      <c r="D171">
        <v>20</v>
      </c>
      <c r="F171">
        <v>21980.42</v>
      </c>
      <c r="G171" t="s">
        <v>82</v>
      </c>
    </row>
    <row r="172" spans="1:7" ht="15">
      <c r="A172" s="5">
        <v>42384</v>
      </c>
      <c r="B172" t="s">
        <v>25</v>
      </c>
      <c r="C172" t="s">
        <v>277</v>
      </c>
      <c r="D172">
        <v>20</v>
      </c>
      <c r="F172">
        <v>22000.42</v>
      </c>
      <c r="G172" t="s">
        <v>82</v>
      </c>
    </row>
    <row r="173" spans="1:7" ht="15">
      <c r="A173" s="5">
        <v>42384</v>
      </c>
      <c r="B173" t="s">
        <v>25</v>
      </c>
      <c r="C173" t="s">
        <v>279</v>
      </c>
      <c r="D173">
        <v>20</v>
      </c>
      <c r="F173">
        <v>22032.42</v>
      </c>
      <c r="G173" t="s">
        <v>82</v>
      </c>
    </row>
    <row r="174" spans="1:7" ht="15">
      <c r="A174" s="5">
        <v>42384</v>
      </c>
      <c r="B174" t="s">
        <v>25</v>
      </c>
      <c r="C174" t="s">
        <v>281</v>
      </c>
      <c r="D174">
        <v>20</v>
      </c>
      <c r="F174">
        <v>22064.42</v>
      </c>
      <c r="G174" t="s">
        <v>82</v>
      </c>
    </row>
    <row r="175" spans="1:7" ht="15">
      <c r="A175" s="5">
        <v>42384</v>
      </c>
      <c r="B175" t="s">
        <v>25</v>
      </c>
      <c r="C175" t="s">
        <v>283</v>
      </c>
      <c r="D175">
        <v>20</v>
      </c>
      <c r="F175">
        <v>22096.42</v>
      </c>
      <c r="G175" t="s">
        <v>82</v>
      </c>
    </row>
    <row r="176" spans="1:7" ht="15">
      <c r="A176" s="5">
        <v>42384</v>
      </c>
      <c r="B176" t="s">
        <v>25</v>
      </c>
      <c r="C176" t="s">
        <v>285</v>
      </c>
      <c r="D176">
        <v>20</v>
      </c>
      <c r="F176">
        <v>22126.42</v>
      </c>
      <c r="G176" t="s">
        <v>82</v>
      </c>
    </row>
    <row r="177" spans="1:7" ht="15">
      <c r="A177" s="5">
        <v>42384</v>
      </c>
      <c r="B177" t="s">
        <v>25</v>
      </c>
      <c r="C177" t="s">
        <v>291</v>
      </c>
      <c r="D177">
        <v>20</v>
      </c>
      <c r="F177">
        <v>22206.42</v>
      </c>
      <c r="G177" t="s">
        <v>82</v>
      </c>
    </row>
    <row r="178" spans="1:7" ht="15">
      <c r="A178" s="5">
        <v>42384</v>
      </c>
      <c r="B178" t="s">
        <v>25</v>
      </c>
      <c r="C178" t="s">
        <v>294</v>
      </c>
      <c r="D178">
        <v>20</v>
      </c>
      <c r="F178">
        <v>22250.42</v>
      </c>
      <c r="G178" t="s">
        <v>82</v>
      </c>
    </row>
    <row r="179" spans="1:7" ht="15">
      <c r="A179" s="5">
        <v>42384</v>
      </c>
      <c r="B179" t="s">
        <v>25</v>
      </c>
      <c r="C179" t="s">
        <v>296</v>
      </c>
      <c r="D179">
        <v>20</v>
      </c>
      <c r="F179">
        <v>22282.42</v>
      </c>
      <c r="G179" t="s">
        <v>82</v>
      </c>
    </row>
    <row r="180" spans="1:7" ht="15">
      <c r="A180" s="5">
        <v>42384</v>
      </c>
      <c r="B180" t="s">
        <v>25</v>
      </c>
      <c r="C180" t="s">
        <v>306</v>
      </c>
      <c r="D180">
        <v>20</v>
      </c>
      <c r="F180">
        <v>22410.42</v>
      </c>
      <c r="G180" t="s">
        <v>82</v>
      </c>
    </row>
    <row r="181" spans="1:7" ht="15">
      <c r="A181" s="5">
        <v>42384</v>
      </c>
      <c r="B181" t="s">
        <v>25</v>
      </c>
      <c r="C181" t="s">
        <v>309</v>
      </c>
      <c r="D181">
        <v>20</v>
      </c>
      <c r="F181">
        <v>22454.42</v>
      </c>
      <c r="G181" t="s">
        <v>82</v>
      </c>
    </row>
    <row r="182" spans="1:7" ht="15">
      <c r="A182" s="5">
        <v>42384</v>
      </c>
      <c r="B182" t="s">
        <v>25</v>
      </c>
      <c r="C182" t="s">
        <v>312</v>
      </c>
      <c r="D182">
        <v>20</v>
      </c>
      <c r="F182">
        <v>22498.42</v>
      </c>
      <c r="G182" t="s">
        <v>82</v>
      </c>
    </row>
    <row r="183" spans="1:7" ht="15">
      <c r="A183" s="5">
        <v>42384</v>
      </c>
      <c r="B183" t="s">
        <v>25</v>
      </c>
      <c r="C183" t="s">
        <v>314</v>
      </c>
      <c r="D183">
        <v>20</v>
      </c>
      <c r="F183">
        <v>22530.42</v>
      </c>
      <c r="G183" t="s">
        <v>82</v>
      </c>
    </row>
    <row r="184" spans="1:7" ht="15">
      <c r="A184" s="5">
        <v>42384</v>
      </c>
      <c r="B184" t="s">
        <v>25</v>
      </c>
      <c r="C184" t="s">
        <v>318</v>
      </c>
      <c r="D184">
        <v>20</v>
      </c>
      <c r="F184">
        <v>22586.42</v>
      </c>
      <c r="G184" t="s">
        <v>82</v>
      </c>
    </row>
    <row r="185" spans="1:7" ht="15">
      <c r="A185" s="5">
        <v>42384</v>
      </c>
      <c r="B185" t="s">
        <v>25</v>
      </c>
      <c r="C185" t="s">
        <v>320</v>
      </c>
      <c r="D185">
        <v>20</v>
      </c>
      <c r="F185">
        <v>22618.42</v>
      </c>
      <c r="G185" t="s">
        <v>82</v>
      </c>
    </row>
    <row r="186" spans="1:7" ht="15">
      <c r="A186" s="5">
        <v>42384</v>
      </c>
      <c r="B186" t="s">
        <v>25</v>
      </c>
      <c r="C186" t="s">
        <v>321</v>
      </c>
      <c r="D186">
        <v>20</v>
      </c>
      <c r="F186">
        <v>22638.42</v>
      </c>
      <c r="G186" t="s">
        <v>82</v>
      </c>
    </row>
    <row r="187" spans="1:7" ht="15">
      <c r="A187" s="5">
        <v>42384</v>
      </c>
      <c r="B187" t="s">
        <v>25</v>
      </c>
      <c r="C187" t="s">
        <v>323</v>
      </c>
      <c r="D187">
        <v>20</v>
      </c>
      <c r="F187">
        <v>22670.42</v>
      </c>
      <c r="G187" t="s">
        <v>82</v>
      </c>
    </row>
    <row r="188" spans="1:7" ht="15">
      <c r="A188" s="5">
        <v>42384</v>
      </c>
      <c r="B188" t="s">
        <v>25</v>
      </c>
      <c r="C188" t="s">
        <v>325</v>
      </c>
      <c r="D188">
        <v>20</v>
      </c>
      <c r="F188">
        <v>22702.42</v>
      </c>
      <c r="G188" t="s">
        <v>82</v>
      </c>
    </row>
    <row r="189" spans="1:7" ht="15">
      <c r="A189" s="5">
        <v>42384</v>
      </c>
      <c r="B189" t="s">
        <v>25</v>
      </c>
      <c r="C189" t="s">
        <v>332</v>
      </c>
      <c r="D189">
        <v>20</v>
      </c>
      <c r="F189">
        <v>22794.42</v>
      </c>
      <c r="G189" t="s">
        <v>82</v>
      </c>
    </row>
    <row r="190" spans="1:7" ht="15">
      <c r="A190" s="5">
        <v>42384</v>
      </c>
      <c r="B190" t="s">
        <v>25</v>
      </c>
      <c r="C190" t="s">
        <v>333</v>
      </c>
      <c r="D190">
        <v>20</v>
      </c>
      <c r="F190">
        <v>22814.42</v>
      </c>
      <c r="G190" t="s">
        <v>82</v>
      </c>
    </row>
    <row r="191" spans="1:7" ht="15">
      <c r="A191" s="5">
        <v>42384</v>
      </c>
      <c r="B191" t="s">
        <v>25</v>
      </c>
      <c r="C191" t="s">
        <v>334</v>
      </c>
      <c r="D191">
        <v>20</v>
      </c>
      <c r="F191">
        <v>22834.42</v>
      </c>
      <c r="G191" t="s">
        <v>82</v>
      </c>
    </row>
    <row r="192" spans="1:7" ht="15">
      <c r="A192" s="5">
        <v>42384</v>
      </c>
      <c r="B192" t="s">
        <v>25</v>
      </c>
      <c r="C192" t="s">
        <v>335</v>
      </c>
      <c r="D192">
        <v>20</v>
      </c>
      <c r="F192">
        <v>22854.42</v>
      </c>
      <c r="G192" t="s">
        <v>82</v>
      </c>
    </row>
    <row r="193" spans="1:7" ht="15">
      <c r="A193" s="5">
        <v>42384</v>
      </c>
      <c r="B193" t="s">
        <v>25</v>
      </c>
      <c r="C193" t="s">
        <v>336</v>
      </c>
      <c r="D193">
        <v>20</v>
      </c>
      <c r="F193">
        <v>22874.42</v>
      </c>
      <c r="G193" t="s">
        <v>82</v>
      </c>
    </row>
    <row r="194" spans="1:7" ht="15">
      <c r="A194" s="5">
        <v>42384</v>
      </c>
      <c r="B194" t="s">
        <v>25</v>
      </c>
      <c r="C194" t="s">
        <v>339</v>
      </c>
      <c r="D194">
        <v>20</v>
      </c>
      <c r="F194">
        <v>22918.42</v>
      </c>
      <c r="G194" t="s">
        <v>82</v>
      </c>
    </row>
    <row r="195" spans="1:7" ht="15">
      <c r="A195" s="5">
        <v>42384</v>
      </c>
      <c r="B195" t="s">
        <v>25</v>
      </c>
      <c r="C195" t="s">
        <v>343</v>
      </c>
      <c r="D195">
        <v>20</v>
      </c>
      <c r="F195">
        <v>22974.42</v>
      </c>
      <c r="G195" t="s">
        <v>82</v>
      </c>
    </row>
    <row r="196" spans="1:7" ht="15">
      <c r="A196" s="5">
        <v>42384</v>
      </c>
      <c r="B196" t="s">
        <v>25</v>
      </c>
      <c r="C196" t="s">
        <v>345</v>
      </c>
      <c r="D196">
        <v>20</v>
      </c>
      <c r="F196">
        <v>23006.42</v>
      </c>
      <c r="G196" t="s">
        <v>82</v>
      </c>
    </row>
    <row r="197" spans="1:7" ht="15">
      <c r="A197" s="5">
        <v>42384</v>
      </c>
      <c r="B197" t="s">
        <v>25</v>
      </c>
      <c r="C197" t="s">
        <v>346</v>
      </c>
      <c r="D197">
        <v>20</v>
      </c>
      <c r="F197">
        <v>23026.42</v>
      </c>
      <c r="G197" t="s">
        <v>82</v>
      </c>
    </row>
    <row r="198" spans="1:7" ht="15">
      <c r="A198" s="5">
        <v>42384</v>
      </c>
      <c r="B198" t="s">
        <v>25</v>
      </c>
      <c r="C198" t="s">
        <v>349</v>
      </c>
      <c r="D198">
        <v>20</v>
      </c>
      <c r="F198">
        <v>23070.42</v>
      </c>
      <c r="G198" t="s">
        <v>82</v>
      </c>
    </row>
    <row r="199" spans="1:7" ht="15">
      <c r="A199" s="5">
        <v>42384</v>
      </c>
      <c r="B199" t="s">
        <v>25</v>
      </c>
      <c r="C199" t="s">
        <v>352</v>
      </c>
      <c r="D199">
        <v>20</v>
      </c>
      <c r="F199">
        <v>23114.42</v>
      </c>
      <c r="G199" t="s">
        <v>82</v>
      </c>
    </row>
    <row r="200" spans="1:7" ht="15">
      <c r="A200" s="5">
        <v>42384</v>
      </c>
      <c r="B200" t="s">
        <v>25</v>
      </c>
      <c r="C200" t="s">
        <v>353</v>
      </c>
      <c r="D200">
        <v>20</v>
      </c>
      <c r="F200">
        <v>23134.42</v>
      </c>
      <c r="G200" t="s">
        <v>82</v>
      </c>
    </row>
    <row r="201" spans="1:7" ht="15">
      <c r="A201" s="5">
        <v>42384</v>
      </c>
      <c r="B201" t="s">
        <v>25</v>
      </c>
      <c r="C201" t="s">
        <v>355</v>
      </c>
      <c r="D201">
        <v>20</v>
      </c>
      <c r="F201">
        <v>23166.42</v>
      </c>
      <c r="G201" t="s">
        <v>82</v>
      </c>
    </row>
    <row r="202" spans="1:7" ht="15">
      <c r="A202" s="5">
        <v>42384</v>
      </c>
      <c r="B202" t="s">
        <v>25</v>
      </c>
      <c r="C202" t="s">
        <v>356</v>
      </c>
      <c r="D202">
        <v>20</v>
      </c>
      <c r="F202">
        <v>23186.42</v>
      </c>
      <c r="G202" t="s">
        <v>82</v>
      </c>
    </row>
    <row r="203" spans="1:7" ht="15">
      <c r="A203" s="5">
        <v>42384</v>
      </c>
      <c r="B203" t="s">
        <v>25</v>
      </c>
      <c r="C203" t="s">
        <v>359</v>
      </c>
      <c r="D203">
        <v>20</v>
      </c>
      <c r="F203">
        <v>23230.42</v>
      </c>
      <c r="G203" t="s">
        <v>82</v>
      </c>
    </row>
    <row r="204" spans="1:7" ht="15">
      <c r="A204" s="5">
        <v>42384</v>
      </c>
      <c r="B204" t="s">
        <v>25</v>
      </c>
      <c r="C204" t="s">
        <v>360</v>
      </c>
      <c r="D204">
        <v>20</v>
      </c>
      <c r="F204">
        <v>23250.42</v>
      </c>
      <c r="G204" t="s">
        <v>82</v>
      </c>
    </row>
    <row r="205" spans="1:7" ht="15">
      <c r="A205" s="5">
        <v>42384</v>
      </c>
      <c r="B205" t="s">
        <v>25</v>
      </c>
      <c r="C205" t="s">
        <v>372</v>
      </c>
      <c r="D205">
        <v>20</v>
      </c>
      <c r="F205">
        <v>23402.42</v>
      </c>
      <c r="G205" t="s">
        <v>82</v>
      </c>
    </row>
    <row r="206" spans="1:7" ht="15">
      <c r="A206" s="5">
        <v>42384</v>
      </c>
      <c r="B206" t="s">
        <v>25</v>
      </c>
      <c r="C206" t="s">
        <v>378</v>
      </c>
      <c r="D206">
        <v>20</v>
      </c>
      <c r="F206">
        <v>23482.42</v>
      </c>
      <c r="G206" t="s">
        <v>82</v>
      </c>
    </row>
    <row r="207" spans="1:7" ht="15">
      <c r="A207" s="5">
        <v>42384</v>
      </c>
      <c r="B207" t="s">
        <v>25</v>
      </c>
      <c r="C207" t="s">
        <v>383</v>
      </c>
      <c r="D207">
        <v>20</v>
      </c>
      <c r="F207">
        <v>23550.42</v>
      </c>
      <c r="G207" t="s">
        <v>82</v>
      </c>
    </row>
    <row r="208" spans="1:7" ht="15">
      <c r="A208" s="5">
        <v>42384</v>
      </c>
      <c r="B208" t="s">
        <v>25</v>
      </c>
      <c r="C208" t="s">
        <v>384</v>
      </c>
      <c r="D208">
        <v>20</v>
      </c>
      <c r="F208">
        <v>23570.42</v>
      </c>
      <c r="G208" t="s">
        <v>82</v>
      </c>
    </row>
    <row r="209" spans="1:7" ht="15">
      <c r="A209" s="5">
        <v>42384</v>
      </c>
      <c r="B209" t="s">
        <v>25</v>
      </c>
      <c r="C209" t="s">
        <v>386</v>
      </c>
      <c r="D209">
        <v>20</v>
      </c>
      <c r="F209">
        <v>23602.42</v>
      </c>
      <c r="G209" t="s">
        <v>82</v>
      </c>
    </row>
    <row r="210" spans="1:7" ht="15">
      <c r="A210" s="5">
        <v>42384</v>
      </c>
      <c r="B210" t="s">
        <v>25</v>
      </c>
      <c r="C210" t="s">
        <v>398</v>
      </c>
      <c r="D210">
        <v>20</v>
      </c>
      <c r="F210">
        <v>23754.42</v>
      </c>
      <c r="G210" t="s">
        <v>82</v>
      </c>
    </row>
    <row r="211" spans="1:7" ht="15">
      <c r="A211" s="5">
        <v>42384</v>
      </c>
      <c r="B211" t="s">
        <v>25</v>
      </c>
      <c r="C211" t="s">
        <v>399</v>
      </c>
      <c r="D211">
        <v>20</v>
      </c>
      <c r="F211">
        <v>23774.42</v>
      </c>
      <c r="G211" t="s">
        <v>82</v>
      </c>
    </row>
    <row r="212" spans="1:7" ht="15">
      <c r="A212" s="5">
        <v>42384</v>
      </c>
      <c r="B212" t="s">
        <v>25</v>
      </c>
      <c r="C212" t="s">
        <v>402</v>
      </c>
      <c r="D212">
        <v>20</v>
      </c>
      <c r="F212">
        <v>23818.42</v>
      </c>
      <c r="G212" t="s">
        <v>82</v>
      </c>
    </row>
    <row r="213" spans="1:7" ht="15">
      <c r="A213" s="5">
        <v>42384</v>
      </c>
      <c r="B213" t="s">
        <v>25</v>
      </c>
      <c r="C213" t="s">
        <v>403</v>
      </c>
      <c r="D213">
        <v>20</v>
      </c>
      <c r="F213">
        <v>23838.42</v>
      </c>
      <c r="G213" t="s">
        <v>82</v>
      </c>
    </row>
    <row r="214" spans="1:7" ht="15">
      <c r="A214" s="5">
        <v>42384</v>
      </c>
      <c r="B214" t="s">
        <v>25</v>
      </c>
      <c r="C214" t="s">
        <v>405</v>
      </c>
      <c r="D214">
        <v>20</v>
      </c>
      <c r="F214">
        <v>23870.42</v>
      </c>
      <c r="G214" t="s">
        <v>82</v>
      </c>
    </row>
    <row r="215" spans="1:7" ht="15">
      <c r="A215" s="5">
        <v>42384</v>
      </c>
      <c r="B215" t="s">
        <v>25</v>
      </c>
      <c r="C215" t="s">
        <v>406</v>
      </c>
      <c r="D215">
        <v>20</v>
      </c>
      <c r="F215">
        <v>23890.42</v>
      </c>
      <c r="G215" t="s">
        <v>82</v>
      </c>
    </row>
    <row r="216" spans="1:7" ht="15">
      <c r="A216" s="5">
        <v>42384</v>
      </c>
      <c r="B216" t="s">
        <v>25</v>
      </c>
      <c r="C216" t="s">
        <v>414</v>
      </c>
      <c r="D216">
        <v>20</v>
      </c>
      <c r="F216">
        <v>23994.42</v>
      </c>
      <c r="G216" t="s">
        <v>82</v>
      </c>
    </row>
    <row r="217" spans="1:7" ht="15">
      <c r="A217" s="5">
        <v>42384</v>
      </c>
      <c r="B217" t="s">
        <v>25</v>
      </c>
      <c r="C217" t="s">
        <v>418</v>
      </c>
      <c r="D217">
        <v>20</v>
      </c>
      <c r="F217">
        <v>24050.42</v>
      </c>
      <c r="G217" t="s">
        <v>82</v>
      </c>
    </row>
    <row r="218" spans="1:7" ht="15">
      <c r="A218" s="5">
        <v>42384</v>
      </c>
      <c r="B218" t="s">
        <v>25</v>
      </c>
      <c r="C218" t="s">
        <v>419</v>
      </c>
      <c r="D218">
        <v>20</v>
      </c>
      <c r="F218">
        <v>24070.42</v>
      </c>
      <c r="G218" t="s">
        <v>82</v>
      </c>
    </row>
    <row r="219" spans="1:7" ht="15">
      <c r="A219" s="5">
        <v>42384</v>
      </c>
      <c r="B219" t="s">
        <v>25</v>
      </c>
      <c r="C219" t="s">
        <v>422</v>
      </c>
      <c r="D219">
        <v>20</v>
      </c>
      <c r="F219">
        <v>24114.42</v>
      </c>
      <c r="G219" t="s">
        <v>82</v>
      </c>
    </row>
    <row r="220" spans="1:7" ht="15">
      <c r="A220" s="5">
        <v>42384</v>
      </c>
      <c r="B220" t="s">
        <v>33</v>
      </c>
      <c r="C220" t="s">
        <v>429</v>
      </c>
      <c r="D220">
        <v>20</v>
      </c>
      <c r="F220">
        <v>24964.42</v>
      </c>
      <c r="G220" t="s">
        <v>82</v>
      </c>
    </row>
    <row r="221" spans="1:7" ht="15">
      <c r="A221" s="5">
        <v>42384</v>
      </c>
      <c r="B221" t="s">
        <v>25</v>
      </c>
      <c r="C221" t="s">
        <v>0</v>
      </c>
      <c r="D221">
        <v>20</v>
      </c>
      <c r="F221">
        <v>25032.42</v>
      </c>
      <c r="G221" t="s">
        <v>82</v>
      </c>
    </row>
    <row r="222" spans="1:7" ht="15">
      <c r="A222" s="5">
        <v>42384</v>
      </c>
      <c r="B222" t="s">
        <v>25</v>
      </c>
      <c r="C222" t="s">
        <v>46</v>
      </c>
      <c r="D222">
        <v>20</v>
      </c>
      <c r="F222">
        <v>25052.42</v>
      </c>
      <c r="G222" t="s">
        <v>82</v>
      </c>
    </row>
    <row r="223" spans="1:7" ht="15">
      <c r="A223" s="5">
        <v>42384</v>
      </c>
      <c r="B223" t="s">
        <v>25</v>
      </c>
      <c r="C223" t="s">
        <v>105</v>
      </c>
      <c r="D223">
        <v>20</v>
      </c>
      <c r="F223">
        <v>25096.42</v>
      </c>
      <c r="G223" t="s">
        <v>82</v>
      </c>
    </row>
    <row r="224" spans="1:8" ht="15">
      <c r="A224" s="52">
        <v>42384</v>
      </c>
      <c r="B224" s="53" t="s">
        <v>62</v>
      </c>
      <c r="C224" s="54" t="s">
        <v>423</v>
      </c>
      <c r="D224" s="53">
        <v>30</v>
      </c>
      <c r="E224" s="53"/>
      <c r="F224" s="53"/>
      <c r="G224" s="53" t="s">
        <v>130</v>
      </c>
      <c r="H224" t="s">
        <v>428</v>
      </c>
    </row>
    <row r="225" spans="1:8" ht="15">
      <c r="A225" s="52">
        <v>42384</v>
      </c>
      <c r="B225" s="53" t="s">
        <v>62</v>
      </c>
      <c r="C225" s="54" t="s">
        <v>423</v>
      </c>
      <c r="D225" s="53">
        <v>100</v>
      </c>
      <c r="E225" s="53"/>
      <c r="F225" s="53">
        <v>24944.42</v>
      </c>
      <c r="G225" s="53" t="s">
        <v>130</v>
      </c>
      <c r="H225" t="s">
        <v>424</v>
      </c>
    </row>
    <row r="226" spans="1:8" ht="15">
      <c r="A226" s="52">
        <v>42384</v>
      </c>
      <c r="B226" s="53" t="s">
        <v>62</v>
      </c>
      <c r="C226" s="54" t="s">
        <v>423</v>
      </c>
      <c r="D226" s="53">
        <v>100</v>
      </c>
      <c r="E226" s="53"/>
      <c r="F226" s="53"/>
      <c r="G226" s="53" t="s">
        <v>130</v>
      </c>
      <c r="H226" t="s">
        <v>426</v>
      </c>
    </row>
    <row r="227" spans="1:8" ht="15">
      <c r="A227" s="52">
        <v>42384</v>
      </c>
      <c r="B227" s="53" t="s">
        <v>62</v>
      </c>
      <c r="C227" s="54" t="s">
        <v>423</v>
      </c>
      <c r="D227" s="53">
        <v>200</v>
      </c>
      <c r="E227" s="53"/>
      <c r="F227" s="53"/>
      <c r="G227" s="53" t="s">
        <v>130</v>
      </c>
      <c r="H227" t="s">
        <v>425</v>
      </c>
    </row>
    <row r="228" spans="1:8" ht="15">
      <c r="A228" s="52">
        <v>42384</v>
      </c>
      <c r="B228" s="53" t="s">
        <v>62</v>
      </c>
      <c r="C228" s="54" t="s">
        <v>423</v>
      </c>
      <c r="D228" s="53">
        <v>400</v>
      </c>
      <c r="E228" s="53"/>
      <c r="F228" s="53"/>
      <c r="G228" s="53" t="s">
        <v>130</v>
      </c>
      <c r="H228" t="s">
        <v>427</v>
      </c>
    </row>
    <row r="229" spans="1:7" ht="15">
      <c r="A229" s="5">
        <v>42387</v>
      </c>
      <c r="B229" t="s">
        <v>28</v>
      </c>
      <c r="C229" t="s">
        <v>65</v>
      </c>
      <c r="D229">
        <v>-102.92</v>
      </c>
      <c r="F229">
        <v>25367.26</v>
      </c>
      <c r="G229" t="s">
        <v>85</v>
      </c>
    </row>
    <row r="230" spans="1:7" ht="15">
      <c r="A230" s="5">
        <v>42387</v>
      </c>
      <c r="B230" t="s">
        <v>28</v>
      </c>
      <c r="C230" t="s">
        <v>437</v>
      </c>
      <c r="D230">
        <v>-38.24</v>
      </c>
      <c r="F230">
        <v>25470.18</v>
      </c>
      <c r="G230" t="s">
        <v>86</v>
      </c>
    </row>
    <row r="231" spans="1:10" s="1" customFormat="1" ht="15">
      <c r="A231" s="71">
        <v>42387</v>
      </c>
      <c r="B231" s="72" t="s">
        <v>25</v>
      </c>
      <c r="C231" s="72" t="s">
        <v>434</v>
      </c>
      <c r="D231" s="72">
        <v>20</v>
      </c>
      <c r="E231" s="72"/>
      <c r="F231" s="72">
        <v>25468.42</v>
      </c>
      <c r="G231" s="72" t="s">
        <v>66</v>
      </c>
      <c r="H231" s="72" t="s">
        <v>91</v>
      </c>
      <c r="J231" s="72" t="s">
        <v>1823</v>
      </c>
    </row>
    <row r="232" spans="1:7" ht="15">
      <c r="A232" s="5">
        <v>42387</v>
      </c>
      <c r="B232" t="s">
        <v>25</v>
      </c>
      <c r="C232" t="s">
        <v>435</v>
      </c>
      <c r="D232">
        <v>20</v>
      </c>
      <c r="F232">
        <v>25488.42</v>
      </c>
      <c r="G232" t="s">
        <v>82</v>
      </c>
    </row>
    <row r="233" spans="1:7" ht="15">
      <c r="A233" s="5">
        <v>42387</v>
      </c>
      <c r="B233" t="s">
        <v>25</v>
      </c>
      <c r="C233" t="s">
        <v>436</v>
      </c>
      <c r="D233">
        <v>20</v>
      </c>
      <c r="F233">
        <v>25508.42</v>
      </c>
      <c r="G233" t="s">
        <v>82</v>
      </c>
    </row>
    <row r="234" spans="1:7" ht="15">
      <c r="A234" s="5">
        <v>42387</v>
      </c>
      <c r="B234" t="s">
        <v>25</v>
      </c>
      <c r="C234" t="s">
        <v>433</v>
      </c>
      <c r="D234">
        <v>100</v>
      </c>
      <c r="F234">
        <v>25448.42</v>
      </c>
      <c r="G234" t="s">
        <v>130</v>
      </c>
    </row>
    <row r="235" spans="1:10" s="1" customFormat="1" ht="15">
      <c r="A235" s="52">
        <v>42388</v>
      </c>
      <c r="B235" s="53" t="s">
        <v>25</v>
      </c>
      <c r="C235" s="53" t="s">
        <v>439</v>
      </c>
      <c r="D235" s="53">
        <v>10</v>
      </c>
      <c r="E235" s="53"/>
      <c r="F235" s="53">
        <v>25397.26</v>
      </c>
      <c r="G235" s="53" t="s">
        <v>66</v>
      </c>
      <c r="H235" s="53" t="s">
        <v>440</v>
      </c>
      <c r="I235" s="53" t="s">
        <v>1691</v>
      </c>
      <c r="J235" s="53" t="s">
        <v>1831</v>
      </c>
    </row>
    <row r="236" spans="1:7" ht="15">
      <c r="A236" s="5">
        <v>42388</v>
      </c>
      <c r="B236" t="s">
        <v>25</v>
      </c>
      <c r="C236" t="s">
        <v>438</v>
      </c>
      <c r="D236">
        <v>20</v>
      </c>
      <c r="F236">
        <v>25387.26</v>
      </c>
      <c r="G236" t="s">
        <v>82</v>
      </c>
    </row>
    <row r="237" spans="1:8" ht="15">
      <c r="A237" s="5">
        <v>42388</v>
      </c>
      <c r="B237" t="s">
        <v>62</v>
      </c>
      <c r="C237" t="s">
        <v>441</v>
      </c>
      <c r="D237">
        <v>100</v>
      </c>
      <c r="F237">
        <v>25497.26</v>
      </c>
      <c r="G237" t="s">
        <v>130</v>
      </c>
      <c r="H237" t="s">
        <v>442</v>
      </c>
    </row>
    <row r="238" spans="1:10" s="1" customFormat="1" ht="15">
      <c r="A238" s="90">
        <v>42388</v>
      </c>
      <c r="B238" s="91" t="s">
        <v>62</v>
      </c>
      <c r="C238" s="91" t="s">
        <v>444</v>
      </c>
      <c r="D238" s="91">
        <v>600</v>
      </c>
      <c r="E238" s="91"/>
      <c r="F238" s="91">
        <v>26897.26</v>
      </c>
      <c r="G238" s="91" t="s">
        <v>66</v>
      </c>
      <c r="H238" s="91" t="s">
        <v>73</v>
      </c>
      <c r="I238" s="91" t="s">
        <v>1834</v>
      </c>
      <c r="J238" s="91" t="s">
        <v>73</v>
      </c>
    </row>
    <row r="239" spans="1:10" s="1" customFormat="1" ht="15">
      <c r="A239" s="90">
        <v>42388</v>
      </c>
      <c r="B239" s="91" t="s">
        <v>62</v>
      </c>
      <c r="C239" s="91" t="s">
        <v>443</v>
      </c>
      <c r="D239" s="91">
        <v>800</v>
      </c>
      <c r="E239" s="91"/>
      <c r="F239" s="91">
        <v>26297.26</v>
      </c>
      <c r="G239" s="91" t="s">
        <v>66</v>
      </c>
      <c r="H239" s="91" t="s">
        <v>73</v>
      </c>
      <c r="I239" s="91" t="s">
        <v>1834</v>
      </c>
      <c r="J239" s="91" t="s">
        <v>73</v>
      </c>
    </row>
    <row r="240" spans="1:7" ht="15">
      <c r="A240" s="5">
        <v>42389</v>
      </c>
      <c r="B240" t="s">
        <v>68</v>
      </c>
      <c r="C240" t="s">
        <v>445</v>
      </c>
      <c r="D240">
        <v>20</v>
      </c>
      <c r="F240">
        <v>26917.26</v>
      </c>
      <c r="G240" t="s">
        <v>82</v>
      </c>
    </row>
    <row r="241" spans="1:7" ht="15">
      <c r="A241" s="5">
        <v>42389</v>
      </c>
      <c r="B241" t="s">
        <v>68</v>
      </c>
      <c r="C241" t="s">
        <v>446</v>
      </c>
      <c r="D241">
        <v>20</v>
      </c>
      <c r="F241">
        <v>26937.26</v>
      </c>
      <c r="G241" t="s">
        <v>82</v>
      </c>
    </row>
    <row r="242" spans="1:8" ht="15">
      <c r="A242" s="5">
        <v>42390</v>
      </c>
      <c r="B242" t="s">
        <v>29</v>
      </c>
      <c r="C242" t="s">
        <v>448</v>
      </c>
      <c r="D242">
        <v>-324</v>
      </c>
      <c r="F242">
        <v>26633.26</v>
      </c>
      <c r="G242" t="s">
        <v>87</v>
      </c>
      <c r="H242" t="s">
        <v>449</v>
      </c>
    </row>
    <row r="243" spans="1:7" ht="15">
      <c r="A243" s="5">
        <v>42390</v>
      </c>
      <c r="B243" t="s">
        <v>68</v>
      </c>
      <c r="C243" t="s">
        <v>447</v>
      </c>
      <c r="D243">
        <v>20</v>
      </c>
      <c r="F243">
        <v>26957.26</v>
      </c>
      <c r="G243" t="s">
        <v>130</v>
      </c>
    </row>
    <row r="244" spans="1:10" ht="15">
      <c r="A244" s="81">
        <v>42394</v>
      </c>
      <c r="B244" s="82" t="s">
        <v>25</v>
      </c>
      <c r="C244" s="82" t="s">
        <v>454</v>
      </c>
      <c r="D244" s="82">
        <v>24</v>
      </c>
      <c r="E244" s="82"/>
      <c r="F244" s="82">
        <v>26887.26</v>
      </c>
      <c r="G244" s="82" t="s">
        <v>235</v>
      </c>
      <c r="H244" s="82" t="s">
        <v>109</v>
      </c>
      <c r="J244" s="82" t="s">
        <v>1829</v>
      </c>
    </row>
    <row r="245" spans="1:10" s="1" customFormat="1" ht="15">
      <c r="A245" s="52">
        <v>42394</v>
      </c>
      <c r="B245" s="53" t="s">
        <v>25</v>
      </c>
      <c r="C245" s="53" t="s">
        <v>450</v>
      </c>
      <c r="D245" s="53"/>
      <c r="E245" s="53">
        <v>120</v>
      </c>
      <c r="F245" s="53">
        <v>26753.26</v>
      </c>
      <c r="G245" s="53" t="s">
        <v>66</v>
      </c>
      <c r="H245" s="53" t="s">
        <v>451</v>
      </c>
      <c r="I245" s="53" t="s">
        <v>1691</v>
      </c>
      <c r="J245" s="53" t="s">
        <v>1831</v>
      </c>
    </row>
    <row r="246" spans="1:10" s="1" customFormat="1" ht="15">
      <c r="A246" s="52">
        <v>42394</v>
      </c>
      <c r="B246" s="53" t="s">
        <v>25</v>
      </c>
      <c r="C246" s="53" t="s">
        <v>452</v>
      </c>
      <c r="D246" s="53"/>
      <c r="E246" s="53">
        <v>110</v>
      </c>
      <c r="F246" s="53">
        <v>26863.26</v>
      </c>
      <c r="G246" s="53" t="s">
        <v>66</v>
      </c>
      <c r="H246" s="53" t="s">
        <v>453</v>
      </c>
      <c r="I246" s="53" t="s">
        <v>1691</v>
      </c>
      <c r="J246" s="53" t="s">
        <v>1831</v>
      </c>
    </row>
    <row r="247" spans="1:8" s="1" customFormat="1" ht="15">
      <c r="A247" s="50">
        <v>42396</v>
      </c>
      <c r="B247" s="1" t="s">
        <v>29</v>
      </c>
      <c r="C247" s="1" t="s">
        <v>455</v>
      </c>
      <c r="E247" s="1">
        <v>-2309.13</v>
      </c>
      <c r="F247" s="1">
        <v>24578.13</v>
      </c>
      <c r="G247" s="1" t="s">
        <v>66</v>
      </c>
      <c r="H247" s="1" t="s">
        <v>456</v>
      </c>
    </row>
    <row r="248" spans="1:7" ht="15">
      <c r="A248" s="5">
        <v>42397</v>
      </c>
      <c r="B248" t="s">
        <v>28</v>
      </c>
      <c r="C248" t="s">
        <v>67</v>
      </c>
      <c r="D248">
        <v>-224.33</v>
      </c>
      <c r="F248">
        <v>24389.8</v>
      </c>
      <c r="G248" t="s">
        <v>153</v>
      </c>
    </row>
    <row r="249" spans="1:10" ht="15">
      <c r="A249" s="81">
        <v>42397</v>
      </c>
      <c r="B249" s="82" t="s">
        <v>25</v>
      </c>
      <c r="C249" s="82" t="s">
        <v>457</v>
      </c>
      <c r="D249" s="82">
        <v>36</v>
      </c>
      <c r="E249" s="82"/>
      <c r="F249" s="82">
        <v>24614.13</v>
      </c>
      <c r="G249" s="82" t="s">
        <v>235</v>
      </c>
      <c r="H249" s="82" t="s">
        <v>112</v>
      </c>
      <c r="J249" s="82" t="s">
        <v>1829</v>
      </c>
    </row>
    <row r="250" spans="1:7" ht="15">
      <c r="A250" s="5">
        <v>42398</v>
      </c>
      <c r="B250" t="s">
        <v>28</v>
      </c>
      <c r="C250" t="s">
        <v>60</v>
      </c>
      <c r="D250">
        <v>-325.5</v>
      </c>
      <c r="F250">
        <v>24094.3</v>
      </c>
      <c r="G250" t="s">
        <v>153</v>
      </c>
    </row>
    <row r="251" spans="1:10" s="1" customFormat="1" ht="15">
      <c r="A251" s="52">
        <v>42398</v>
      </c>
      <c r="B251" s="53" t="s">
        <v>25</v>
      </c>
      <c r="C251" s="53" t="s">
        <v>458</v>
      </c>
      <c r="D251" s="53">
        <v>30</v>
      </c>
      <c r="E251" s="53"/>
      <c r="F251" s="53">
        <v>24419.8</v>
      </c>
      <c r="G251" s="53" t="s">
        <v>66</v>
      </c>
      <c r="H251" s="53" t="s">
        <v>76</v>
      </c>
      <c r="I251" s="53" t="s">
        <v>1691</v>
      </c>
      <c r="J251" s="53" t="s">
        <v>1831</v>
      </c>
    </row>
    <row r="252" spans="1:10" s="1" customFormat="1" ht="15">
      <c r="A252" s="78">
        <v>42401</v>
      </c>
      <c r="B252" s="79" t="s">
        <v>25</v>
      </c>
      <c r="C252" s="79" t="s">
        <v>712</v>
      </c>
      <c r="D252" s="79">
        <v>18</v>
      </c>
      <c r="E252" s="79"/>
      <c r="F252" s="79">
        <v>24142.3</v>
      </c>
      <c r="G252" s="79" t="s">
        <v>66</v>
      </c>
      <c r="H252" s="79" t="s">
        <v>839</v>
      </c>
      <c r="J252" s="79" t="s">
        <v>1827</v>
      </c>
    </row>
    <row r="253" spans="1:10" s="1" customFormat="1" ht="15">
      <c r="A253" s="71">
        <v>42401</v>
      </c>
      <c r="B253" s="72" t="s">
        <v>25</v>
      </c>
      <c r="C253" s="72" t="s">
        <v>713</v>
      </c>
      <c r="D253" s="72">
        <v>18</v>
      </c>
      <c r="E253" s="72"/>
      <c r="F253" s="72">
        <v>24160.3</v>
      </c>
      <c r="G253" s="72" t="s">
        <v>66</v>
      </c>
      <c r="H253" s="72" t="s">
        <v>91</v>
      </c>
      <c r="J253" s="72" t="s">
        <v>1823</v>
      </c>
    </row>
    <row r="254" spans="1:10" ht="15">
      <c r="A254" s="81">
        <v>42401</v>
      </c>
      <c r="B254" s="82" t="s">
        <v>25</v>
      </c>
      <c r="C254" s="82" t="s">
        <v>714</v>
      </c>
      <c r="D254" s="82">
        <v>24</v>
      </c>
      <c r="E254" s="82"/>
      <c r="F254" s="82">
        <v>24184.3</v>
      </c>
      <c r="G254" s="82" t="s">
        <v>235</v>
      </c>
      <c r="H254" s="82" t="s">
        <v>104</v>
      </c>
      <c r="J254" s="92" t="s">
        <v>1829</v>
      </c>
    </row>
    <row r="255" spans="1:10" ht="15">
      <c r="A255" s="81">
        <v>42401</v>
      </c>
      <c r="B255" s="82" t="s">
        <v>25</v>
      </c>
      <c r="C255" s="82" t="s">
        <v>715</v>
      </c>
      <c r="D255" s="82">
        <v>24</v>
      </c>
      <c r="E255" s="82"/>
      <c r="F255" s="82">
        <v>24208.3</v>
      </c>
      <c r="G255" s="82" t="s">
        <v>235</v>
      </c>
      <c r="H255" s="82" t="s">
        <v>93</v>
      </c>
      <c r="J255" s="82" t="s">
        <v>1829</v>
      </c>
    </row>
    <row r="256" spans="1:10" s="1" customFormat="1" ht="15">
      <c r="A256" s="52">
        <v>42401</v>
      </c>
      <c r="B256" s="53" t="s">
        <v>25</v>
      </c>
      <c r="C256" s="53" t="s">
        <v>710</v>
      </c>
      <c r="D256" s="53">
        <v>30</v>
      </c>
      <c r="E256" s="53"/>
      <c r="F256" s="53">
        <v>24124.3</v>
      </c>
      <c r="G256" s="53" t="s">
        <v>66</v>
      </c>
      <c r="H256" s="53" t="s">
        <v>711</v>
      </c>
      <c r="I256" s="53" t="s">
        <v>1691</v>
      </c>
      <c r="J256" s="53" t="s">
        <v>1831</v>
      </c>
    </row>
    <row r="257" spans="1:10" s="1" customFormat="1" ht="15">
      <c r="A257" s="71">
        <v>42401</v>
      </c>
      <c r="B257" s="72" t="s">
        <v>25</v>
      </c>
      <c r="C257" s="72" t="s">
        <v>716</v>
      </c>
      <c r="D257" s="72">
        <v>30</v>
      </c>
      <c r="E257" s="72"/>
      <c r="F257" s="72">
        <v>24238.3</v>
      </c>
      <c r="G257" s="72" t="s">
        <v>66</v>
      </c>
      <c r="H257" s="72" t="s">
        <v>717</v>
      </c>
      <c r="J257" s="72" t="s">
        <v>1823</v>
      </c>
    </row>
    <row r="258" spans="1:7" ht="15">
      <c r="A258" s="5">
        <v>42402</v>
      </c>
      <c r="B258" t="s">
        <v>25</v>
      </c>
      <c r="C258" t="s">
        <v>718</v>
      </c>
      <c r="D258">
        <v>20</v>
      </c>
      <c r="F258">
        <v>24258.3</v>
      </c>
      <c r="G258" t="s">
        <v>82</v>
      </c>
    </row>
    <row r="259" spans="1:10" s="1" customFormat="1" ht="15">
      <c r="A259" s="78">
        <v>42402</v>
      </c>
      <c r="B259" s="79" t="s">
        <v>25</v>
      </c>
      <c r="C259" s="79" t="s">
        <v>719</v>
      </c>
      <c r="D259" s="79">
        <v>24</v>
      </c>
      <c r="E259" s="79"/>
      <c r="F259" s="79">
        <v>24282.3</v>
      </c>
      <c r="G259" s="79" t="s">
        <v>66</v>
      </c>
      <c r="H259" s="79" t="s">
        <v>115</v>
      </c>
      <c r="J259" s="79" t="s">
        <v>1827</v>
      </c>
    </row>
    <row r="260" spans="1:10" s="1" customFormat="1" ht="15">
      <c r="A260" s="93">
        <v>42402</v>
      </c>
      <c r="B260" s="94" t="s">
        <v>68</v>
      </c>
      <c r="C260" s="94" t="s">
        <v>1835</v>
      </c>
      <c r="D260" s="94">
        <v>100</v>
      </c>
      <c r="E260" s="94"/>
      <c r="F260" s="94"/>
      <c r="G260" s="79" t="s">
        <v>80</v>
      </c>
      <c r="H260" s="79" t="s">
        <v>1836</v>
      </c>
      <c r="J260" s="79" t="s">
        <v>1837</v>
      </c>
    </row>
    <row r="261" spans="1:10" ht="15">
      <c r="A261" s="78">
        <v>42402</v>
      </c>
      <c r="B261" s="79" t="s">
        <v>68</v>
      </c>
      <c r="C261" s="80" t="s">
        <v>1835</v>
      </c>
      <c r="D261" s="79">
        <v>550</v>
      </c>
      <c r="E261" s="79"/>
      <c r="F261" s="79">
        <v>24932.3</v>
      </c>
      <c r="G261" s="79" t="s">
        <v>80</v>
      </c>
      <c r="H261" s="79" t="s">
        <v>80</v>
      </c>
      <c r="J261" s="79" t="s">
        <v>1838</v>
      </c>
    </row>
    <row r="262" spans="1:8" ht="15">
      <c r="A262" s="5">
        <v>42403</v>
      </c>
      <c r="B262" t="s">
        <v>29</v>
      </c>
      <c r="C262" t="s">
        <v>723</v>
      </c>
      <c r="D262">
        <v>-136.75</v>
      </c>
      <c r="F262">
        <v>24843.55</v>
      </c>
      <c r="G262" t="s">
        <v>724</v>
      </c>
      <c r="H262" s="53" t="s">
        <v>725</v>
      </c>
    </row>
    <row r="263" spans="1:10" ht="15">
      <c r="A263" s="81">
        <v>42403</v>
      </c>
      <c r="B263" s="82" t="s">
        <v>25</v>
      </c>
      <c r="C263" s="82" t="s">
        <v>721</v>
      </c>
      <c r="D263" s="82">
        <v>24</v>
      </c>
      <c r="E263" s="82"/>
      <c r="F263" s="82">
        <v>24956.3</v>
      </c>
      <c r="G263" s="82" t="s">
        <v>235</v>
      </c>
      <c r="H263" s="82" t="s">
        <v>90</v>
      </c>
      <c r="J263" s="82" t="s">
        <v>1829</v>
      </c>
    </row>
    <row r="264" spans="1:10" ht="15">
      <c r="A264" s="81">
        <v>42403</v>
      </c>
      <c r="B264" s="82" t="s">
        <v>25</v>
      </c>
      <c r="C264" s="82" t="s">
        <v>722</v>
      </c>
      <c r="D264" s="82">
        <v>24</v>
      </c>
      <c r="E264" s="82"/>
      <c r="F264" s="82">
        <v>24980.3</v>
      </c>
      <c r="G264" s="82" t="s">
        <v>235</v>
      </c>
      <c r="H264" s="82" t="s">
        <v>89</v>
      </c>
      <c r="J264" s="82" t="s">
        <v>1829</v>
      </c>
    </row>
    <row r="265" spans="1:10" s="1" customFormat="1" ht="15">
      <c r="A265" s="78">
        <v>42405</v>
      </c>
      <c r="B265" s="79" t="s">
        <v>25</v>
      </c>
      <c r="C265" s="79" t="s">
        <v>726</v>
      </c>
      <c r="D265" s="79">
        <v>24</v>
      </c>
      <c r="E265" s="79"/>
      <c r="F265" s="79">
        <v>24867.55</v>
      </c>
      <c r="G265" s="79" t="s">
        <v>66</v>
      </c>
      <c r="H265" s="79" t="s">
        <v>727</v>
      </c>
      <c r="J265" s="79" t="s">
        <v>1827</v>
      </c>
    </row>
    <row r="266" spans="1:10" s="1" customFormat="1" ht="15">
      <c r="A266" s="78">
        <v>42405</v>
      </c>
      <c r="B266" s="79" t="s">
        <v>25</v>
      </c>
      <c r="C266" s="79" t="s">
        <v>728</v>
      </c>
      <c r="D266" s="79">
        <v>40</v>
      </c>
      <c r="E266" s="79"/>
      <c r="F266" s="79">
        <v>24907.55</v>
      </c>
      <c r="G266" s="79" t="s">
        <v>66</v>
      </c>
      <c r="H266" s="79" t="s">
        <v>965</v>
      </c>
      <c r="J266" s="79" t="s">
        <v>1827</v>
      </c>
    </row>
    <row r="267" spans="1:10" s="1" customFormat="1" ht="15">
      <c r="A267" s="71">
        <v>42405</v>
      </c>
      <c r="B267" s="72" t="s">
        <v>25</v>
      </c>
      <c r="C267" s="72" t="s">
        <v>729</v>
      </c>
      <c r="D267" s="72">
        <v>45</v>
      </c>
      <c r="E267" s="72"/>
      <c r="F267" s="72">
        <v>24952.55</v>
      </c>
      <c r="G267" s="72" t="s">
        <v>66</v>
      </c>
      <c r="H267" s="72" t="s">
        <v>83</v>
      </c>
      <c r="J267" s="72" t="s">
        <v>1823</v>
      </c>
    </row>
    <row r="268" spans="1:10" s="1" customFormat="1" ht="15">
      <c r="A268" s="71">
        <v>42405</v>
      </c>
      <c r="B268" s="72" t="s">
        <v>25</v>
      </c>
      <c r="C268" s="72" t="s">
        <v>730</v>
      </c>
      <c r="D268" s="72"/>
      <c r="E268" s="72">
        <v>60</v>
      </c>
      <c r="F268" s="72">
        <v>25012.55</v>
      </c>
      <c r="G268" s="72" t="s">
        <v>66</v>
      </c>
      <c r="H268" s="95" t="s">
        <v>83</v>
      </c>
      <c r="J268" s="72" t="s">
        <v>1823</v>
      </c>
    </row>
    <row r="269" spans="1:10" s="1" customFormat="1" ht="15">
      <c r="A269" s="52">
        <v>42408</v>
      </c>
      <c r="B269" s="53" t="s">
        <v>68</v>
      </c>
      <c r="C269" s="53" t="s">
        <v>119</v>
      </c>
      <c r="D269" s="53">
        <v>10</v>
      </c>
      <c r="E269" s="53"/>
      <c r="F269" s="53">
        <v>26016.55</v>
      </c>
      <c r="G269" s="53" t="s">
        <v>66</v>
      </c>
      <c r="H269" s="96" t="s">
        <v>739</v>
      </c>
      <c r="I269" s="53" t="s">
        <v>1691</v>
      </c>
      <c r="J269" s="53" t="s">
        <v>1831</v>
      </c>
    </row>
    <row r="270" spans="1:10" ht="15">
      <c r="A270" s="81">
        <v>42408</v>
      </c>
      <c r="B270" s="82" t="s">
        <v>25</v>
      </c>
      <c r="C270" s="82" t="s">
        <v>731</v>
      </c>
      <c r="D270" s="82">
        <v>24</v>
      </c>
      <c r="E270" s="82"/>
      <c r="F270" s="82">
        <v>25036.55</v>
      </c>
      <c r="G270" s="82" t="s">
        <v>235</v>
      </c>
      <c r="H270" s="97" t="s">
        <v>75</v>
      </c>
      <c r="J270" s="82" t="s">
        <v>1829</v>
      </c>
    </row>
    <row r="271" spans="1:10" s="1" customFormat="1" ht="15">
      <c r="A271" s="52">
        <v>42408</v>
      </c>
      <c r="B271" s="53" t="s">
        <v>25</v>
      </c>
      <c r="C271" s="53" t="s">
        <v>732</v>
      </c>
      <c r="D271" s="53">
        <v>60</v>
      </c>
      <c r="E271" s="53"/>
      <c r="F271" s="53">
        <v>25096.55</v>
      </c>
      <c r="G271" s="53" t="s">
        <v>66</v>
      </c>
      <c r="H271" s="53" t="s">
        <v>88</v>
      </c>
      <c r="I271" s="53" t="s">
        <v>1691</v>
      </c>
      <c r="J271" s="53" t="s">
        <v>1831</v>
      </c>
    </row>
    <row r="272" spans="1:10" s="1" customFormat="1" ht="15">
      <c r="A272" s="78">
        <v>42408</v>
      </c>
      <c r="B272" s="79" t="s">
        <v>62</v>
      </c>
      <c r="C272" s="79" t="s">
        <v>733</v>
      </c>
      <c r="D272" s="79">
        <v>160</v>
      </c>
      <c r="E272" s="79"/>
      <c r="F272" s="79">
        <v>25256.55</v>
      </c>
      <c r="G272" s="79" t="s">
        <v>66</v>
      </c>
      <c r="H272" s="86" t="s">
        <v>734</v>
      </c>
      <c r="I272" s="79" t="s">
        <v>1827</v>
      </c>
      <c r="J272" s="79" t="s">
        <v>1828</v>
      </c>
    </row>
    <row r="273" spans="1:10" s="1" customFormat="1" ht="15">
      <c r="A273" s="78">
        <v>42408</v>
      </c>
      <c r="B273" s="79" t="s">
        <v>62</v>
      </c>
      <c r="C273" s="79" t="s">
        <v>738</v>
      </c>
      <c r="D273" s="79">
        <v>330</v>
      </c>
      <c r="E273" s="79"/>
      <c r="F273" s="79">
        <v>26006.55</v>
      </c>
      <c r="G273" s="79" t="s">
        <v>66</v>
      </c>
      <c r="H273" s="79" t="s">
        <v>736</v>
      </c>
      <c r="I273" s="79" t="s">
        <v>1827</v>
      </c>
      <c r="J273" s="79" t="s">
        <v>1828</v>
      </c>
    </row>
    <row r="274" spans="1:10" s="1" customFormat="1" ht="15">
      <c r="A274" s="98">
        <v>42408</v>
      </c>
      <c r="B274" s="99" t="s">
        <v>62</v>
      </c>
      <c r="C274" s="100" t="s">
        <v>1839</v>
      </c>
      <c r="D274" s="99">
        <v>200</v>
      </c>
      <c r="E274" s="99"/>
      <c r="F274" s="99"/>
      <c r="G274" s="99" t="s">
        <v>66</v>
      </c>
      <c r="H274" s="99" t="s">
        <v>73</v>
      </c>
      <c r="I274" s="99" t="s">
        <v>1834</v>
      </c>
      <c r="J274" s="99" t="s">
        <v>73</v>
      </c>
    </row>
    <row r="275" spans="1:10" s="1" customFormat="1" ht="15">
      <c r="A275" s="71">
        <v>42408</v>
      </c>
      <c r="B275" s="72" t="s">
        <v>62</v>
      </c>
      <c r="C275" s="73" t="s">
        <v>1839</v>
      </c>
      <c r="D275" s="72">
        <v>20</v>
      </c>
      <c r="E275" s="72"/>
      <c r="F275" s="72">
        <v>25476.55</v>
      </c>
      <c r="G275" s="72" t="s">
        <v>66</v>
      </c>
      <c r="H275" s="72" t="s">
        <v>856</v>
      </c>
      <c r="J275" s="72" t="s">
        <v>1823</v>
      </c>
    </row>
    <row r="276" spans="1:10" s="1" customFormat="1" ht="15">
      <c r="A276" s="101">
        <v>42408</v>
      </c>
      <c r="B276" s="102" t="s">
        <v>62</v>
      </c>
      <c r="C276" s="102" t="s">
        <v>737</v>
      </c>
      <c r="D276" s="102">
        <v>200</v>
      </c>
      <c r="E276" s="102"/>
      <c r="F276" s="102">
        <v>25676.55</v>
      </c>
      <c r="G276" s="102" t="s">
        <v>66</v>
      </c>
      <c r="H276" s="102" t="s">
        <v>73</v>
      </c>
      <c r="I276" s="102" t="s">
        <v>1834</v>
      </c>
      <c r="J276" s="102" t="s">
        <v>73</v>
      </c>
    </row>
    <row r="277" spans="1:8" ht="15">
      <c r="A277" s="5">
        <v>42410</v>
      </c>
      <c r="B277" t="s">
        <v>29</v>
      </c>
      <c r="C277" t="s">
        <v>746</v>
      </c>
      <c r="D277">
        <v>-420</v>
      </c>
      <c r="F277">
        <v>25840.55</v>
      </c>
      <c r="G277" t="s">
        <v>861</v>
      </c>
      <c r="H277" t="s">
        <v>1840</v>
      </c>
    </row>
    <row r="278" spans="1:10" s="1" customFormat="1" ht="15">
      <c r="A278" s="103">
        <v>42410</v>
      </c>
      <c r="B278" s="104" t="s">
        <v>29</v>
      </c>
      <c r="C278" s="104" t="s">
        <v>748</v>
      </c>
      <c r="D278" s="104">
        <v>-357</v>
      </c>
      <c r="E278" s="104"/>
      <c r="F278" s="104">
        <v>25339.55</v>
      </c>
      <c r="G278" s="104" t="s">
        <v>66</v>
      </c>
      <c r="H278" s="104" t="s">
        <v>94</v>
      </c>
      <c r="I278" s="104" t="s">
        <v>1841</v>
      </c>
      <c r="J278" s="104" t="s">
        <v>94</v>
      </c>
    </row>
    <row r="279" spans="1:8" ht="15">
      <c r="A279" s="5">
        <v>42410</v>
      </c>
      <c r="B279" t="s">
        <v>29</v>
      </c>
      <c r="C279" t="s">
        <v>747</v>
      </c>
      <c r="D279">
        <v>-144</v>
      </c>
      <c r="F279">
        <v>25696.55</v>
      </c>
      <c r="G279" t="s">
        <v>235</v>
      </c>
      <c r="H279" t="s">
        <v>72</v>
      </c>
    </row>
    <row r="280" spans="1:7" ht="15">
      <c r="A280" s="5">
        <v>42410</v>
      </c>
      <c r="B280" t="s">
        <v>25</v>
      </c>
      <c r="C280" t="s">
        <v>742</v>
      </c>
      <c r="D280">
        <v>12</v>
      </c>
      <c r="F280">
        <v>26128.55</v>
      </c>
      <c r="G280" t="s">
        <v>82</v>
      </c>
    </row>
    <row r="281" spans="1:7" ht="15">
      <c r="A281" s="5">
        <v>42410</v>
      </c>
      <c r="B281" t="s">
        <v>25</v>
      </c>
      <c r="C281" t="s">
        <v>743</v>
      </c>
      <c r="D281">
        <v>12</v>
      </c>
      <c r="F281">
        <v>26140.55</v>
      </c>
      <c r="G281" t="s">
        <v>82</v>
      </c>
    </row>
    <row r="282" spans="1:8" ht="15">
      <c r="A282" s="5">
        <v>42410</v>
      </c>
      <c r="B282" t="s">
        <v>25</v>
      </c>
      <c r="C282" t="s">
        <v>740</v>
      </c>
      <c r="D282">
        <v>100</v>
      </c>
      <c r="F282">
        <v>26116.55</v>
      </c>
      <c r="G282" t="s">
        <v>130</v>
      </c>
      <c r="H282" t="s">
        <v>741</v>
      </c>
    </row>
    <row r="283" spans="1:8" ht="15">
      <c r="A283" s="5">
        <v>42410</v>
      </c>
      <c r="B283" t="s">
        <v>25</v>
      </c>
      <c r="C283" t="s">
        <v>744</v>
      </c>
      <c r="D283">
        <v>120</v>
      </c>
      <c r="F283">
        <v>26260.55</v>
      </c>
      <c r="G283" t="s">
        <v>130</v>
      </c>
      <c r="H283" t="s">
        <v>745</v>
      </c>
    </row>
    <row r="284" spans="1:10" s="1" customFormat="1" ht="15">
      <c r="A284" s="87">
        <v>42411</v>
      </c>
      <c r="B284" s="88" t="s">
        <v>70</v>
      </c>
      <c r="C284" s="88" t="s">
        <v>751</v>
      </c>
      <c r="D284" s="88">
        <v>-1298.48</v>
      </c>
      <c r="E284" s="88"/>
      <c r="F284" s="88">
        <v>24051.07</v>
      </c>
      <c r="G284" s="88" t="s">
        <v>66</v>
      </c>
      <c r="H284" s="88" t="s">
        <v>79</v>
      </c>
      <c r="I284" s="88" t="s">
        <v>1833</v>
      </c>
      <c r="J284" s="89">
        <v>42370</v>
      </c>
    </row>
    <row r="285" spans="1:10" s="1" customFormat="1" ht="15">
      <c r="A285" s="52">
        <v>42411</v>
      </c>
      <c r="B285" s="53" t="s">
        <v>25</v>
      </c>
      <c r="C285" s="53" t="s">
        <v>749</v>
      </c>
      <c r="D285" s="53">
        <v>10</v>
      </c>
      <c r="E285" s="53"/>
      <c r="F285" s="53">
        <v>25349.55</v>
      </c>
      <c r="G285" s="53" t="s">
        <v>66</v>
      </c>
      <c r="H285" s="53" t="s">
        <v>750</v>
      </c>
      <c r="I285" s="53" t="s">
        <v>1691</v>
      </c>
      <c r="J285" s="53" t="s">
        <v>1831</v>
      </c>
    </row>
    <row r="286" spans="1:8" ht="15">
      <c r="A286" s="5">
        <v>42412</v>
      </c>
      <c r="B286" t="s">
        <v>29</v>
      </c>
      <c r="C286" t="s">
        <v>757</v>
      </c>
      <c r="D286">
        <v>-39</v>
      </c>
      <c r="F286">
        <v>24182.67</v>
      </c>
      <c r="G286" t="s">
        <v>87</v>
      </c>
      <c r="H286" t="s">
        <v>867</v>
      </c>
    </row>
    <row r="287" spans="1:8" ht="15">
      <c r="A287" s="5">
        <v>42412</v>
      </c>
      <c r="B287" t="s">
        <v>29</v>
      </c>
      <c r="C287" t="s">
        <v>754</v>
      </c>
      <c r="D287">
        <v>-28.4</v>
      </c>
      <c r="F287">
        <v>24242.67</v>
      </c>
      <c r="G287" t="s">
        <v>824</v>
      </c>
      <c r="H287" t="s">
        <v>864</v>
      </c>
    </row>
    <row r="288" spans="1:10" s="1" customFormat="1" ht="15">
      <c r="A288" s="78">
        <v>42412</v>
      </c>
      <c r="B288" s="79" t="s">
        <v>29</v>
      </c>
      <c r="C288" s="79" t="s">
        <v>760</v>
      </c>
      <c r="D288" s="79">
        <v>-15</v>
      </c>
      <c r="E288" s="79"/>
      <c r="F288" s="79">
        <v>24146.69</v>
      </c>
      <c r="G288" s="79" t="s">
        <v>66</v>
      </c>
      <c r="H288" s="79" t="s">
        <v>1842</v>
      </c>
      <c r="J288" s="79" t="s">
        <v>870</v>
      </c>
    </row>
    <row r="289" spans="1:8" ht="15">
      <c r="A289" s="5">
        <v>42412</v>
      </c>
      <c r="B289" t="s">
        <v>29</v>
      </c>
      <c r="C289" t="s">
        <v>759</v>
      </c>
      <c r="D289">
        <v>-13</v>
      </c>
      <c r="F289">
        <v>24161.69</v>
      </c>
      <c r="G289" t="s">
        <v>87</v>
      </c>
      <c r="H289" t="s">
        <v>869</v>
      </c>
    </row>
    <row r="290" spans="1:8" ht="15">
      <c r="A290" s="5">
        <v>42412</v>
      </c>
      <c r="B290" t="s">
        <v>29</v>
      </c>
      <c r="C290" t="s">
        <v>756</v>
      </c>
      <c r="D290">
        <v>-11</v>
      </c>
      <c r="F290">
        <v>24221.67</v>
      </c>
      <c r="G290" t="s">
        <v>87</v>
      </c>
      <c r="H290" t="s">
        <v>866</v>
      </c>
    </row>
    <row r="291" spans="1:8" ht="15">
      <c r="A291" s="5">
        <v>42412</v>
      </c>
      <c r="B291" t="s">
        <v>29</v>
      </c>
      <c r="C291" t="s">
        <v>755</v>
      </c>
      <c r="D291">
        <v>-10</v>
      </c>
      <c r="F291">
        <v>24232.67</v>
      </c>
      <c r="G291" t="s">
        <v>724</v>
      </c>
      <c r="H291" s="53" t="s">
        <v>865</v>
      </c>
    </row>
    <row r="292" spans="1:8" ht="15">
      <c r="A292" s="5">
        <v>42412</v>
      </c>
      <c r="B292" t="s">
        <v>29</v>
      </c>
      <c r="C292" t="s">
        <v>758</v>
      </c>
      <c r="D292">
        <v>-7.98</v>
      </c>
      <c r="F292">
        <v>24174.69</v>
      </c>
      <c r="G292" t="s">
        <v>861</v>
      </c>
      <c r="H292" t="s">
        <v>868</v>
      </c>
    </row>
    <row r="293" spans="1:10" s="1" customFormat="1" ht="15">
      <c r="A293" s="52">
        <v>42412</v>
      </c>
      <c r="B293" s="53" t="s">
        <v>68</v>
      </c>
      <c r="C293" s="53" t="s">
        <v>114</v>
      </c>
      <c r="D293" s="53">
        <v>20</v>
      </c>
      <c r="E293" s="53"/>
      <c r="F293" s="53">
        <v>24271.07</v>
      </c>
      <c r="G293" s="53" t="s">
        <v>66</v>
      </c>
      <c r="H293" s="53" t="s">
        <v>753</v>
      </c>
      <c r="I293" s="53" t="s">
        <v>1691</v>
      </c>
      <c r="J293" s="53" t="s">
        <v>1831</v>
      </c>
    </row>
    <row r="294" spans="1:7" ht="15">
      <c r="A294" s="5">
        <v>42412</v>
      </c>
      <c r="B294" t="s">
        <v>25</v>
      </c>
      <c r="C294" t="s">
        <v>752</v>
      </c>
      <c r="D294">
        <v>200</v>
      </c>
      <c r="F294">
        <v>24251.07</v>
      </c>
      <c r="G294" t="s">
        <v>92</v>
      </c>
    </row>
    <row r="295" spans="1:7" ht="15">
      <c r="A295" s="5">
        <v>42415</v>
      </c>
      <c r="B295" t="s">
        <v>25</v>
      </c>
      <c r="C295" t="s">
        <v>764</v>
      </c>
      <c r="D295">
        <v>12</v>
      </c>
      <c r="F295">
        <v>24298.69</v>
      </c>
      <c r="G295" t="s">
        <v>82</v>
      </c>
    </row>
    <row r="296" spans="1:7" ht="15">
      <c r="A296" s="5">
        <v>42415</v>
      </c>
      <c r="B296" t="s">
        <v>25</v>
      </c>
      <c r="C296" t="s">
        <v>766</v>
      </c>
      <c r="D296">
        <v>12</v>
      </c>
      <c r="F296">
        <v>24330.69</v>
      </c>
      <c r="G296" t="s">
        <v>82</v>
      </c>
    </row>
    <row r="297" spans="1:7" ht="15">
      <c r="A297" s="5">
        <v>42415</v>
      </c>
      <c r="B297" t="s">
        <v>25</v>
      </c>
      <c r="C297" t="s">
        <v>762</v>
      </c>
      <c r="D297">
        <v>20</v>
      </c>
      <c r="F297">
        <v>24266.69</v>
      </c>
      <c r="G297" t="s">
        <v>82</v>
      </c>
    </row>
    <row r="298" spans="1:7" ht="15">
      <c r="A298" s="5">
        <v>42415</v>
      </c>
      <c r="B298" t="s">
        <v>25</v>
      </c>
      <c r="C298" t="s">
        <v>763</v>
      </c>
      <c r="D298">
        <v>20</v>
      </c>
      <c r="F298">
        <v>24286.69</v>
      </c>
      <c r="G298" t="s">
        <v>82</v>
      </c>
    </row>
    <row r="299" spans="1:7" ht="15">
      <c r="A299" s="5">
        <v>42415</v>
      </c>
      <c r="B299" t="s">
        <v>25</v>
      </c>
      <c r="C299" t="s">
        <v>765</v>
      </c>
      <c r="D299">
        <v>20</v>
      </c>
      <c r="F299">
        <v>24318.69</v>
      </c>
      <c r="G299" t="s">
        <v>82</v>
      </c>
    </row>
    <row r="300" spans="1:10" s="1" customFormat="1" ht="15">
      <c r="A300" s="71">
        <v>42415</v>
      </c>
      <c r="B300" s="72" t="s">
        <v>68</v>
      </c>
      <c r="C300" s="72" t="s">
        <v>198</v>
      </c>
      <c r="D300" s="72">
        <v>50</v>
      </c>
      <c r="E300" s="72"/>
      <c r="F300" s="72">
        <v>24380.69</v>
      </c>
      <c r="G300" s="72" t="s">
        <v>66</v>
      </c>
      <c r="H300" s="72" t="s">
        <v>199</v>
      </c>
      <c r="J300" s="72" t="s">
        <v>1823</v>
      </c>
    </row>
    <row r="301" spans="1:8" ht="15">
      <c r="A301" s="5">
        <v>42415</v>
      </c>
      <c r="B301" t="s">
        <v>25</v>
      </c>
      <c r="C301" t="s">
        <v>761</v>
      </c>
      <c r="D301">
        <v>100</v>
      </c>
      <c r="F301">
        <v>24246.69</v>
      </c>
      <c r="G301" t="s">
        <v>130</v>
      </c>
      <c r="H301" t="s">
        <v>1843</v>
      </c>
    </row>
    <row r="302" spans="1:7" ht="15">
      <c r="A302" s="5">
        <v>42416</v>
      </c>
      <c r="B302" t="s">
        <v>28</v>
      </c>
      <c r="C302" t="s">
        <v>65</v>
      </c>
      <c r="D302">
        <v>-102.92</v>
      </c>
      <c r="F302">
        <v>24317.77</v>
      </c>
      <c r="G302" t="s">
        <v>85</v>
      </c>
    </row>
    <row r="303" spans="1:10" s="1" customFormat="1" ht="15">
      <c r="A303" s="52">
        <v>42416</v>
      </c>
      <c r="B303" s="53" t="s">
        <v>25</v>
      </c>
      <c r="C303" s="53" t="s">
        <v>767</v>
      </c>
      <c r="D303" s="53">
        <v>20</v>
      </c>
      <c r="E303" s="53"/>
      <c r="F303" s="53">
        <v>24400.69</v>
      </c>
      <c r="G303" s="53" t="s">
        <v>66</v>
      </c>
      <c r="H303" s="53" t="s">
        <v>440</v>
      </c>
      <c r="I303" s="53" t="s">
        <v>1691</v>
      </c>
      <c r="J303" s="53" t="s">
        <v>1831</v>
      </c>
    </row>
    <row r="304" spans="1:10" s="1" customFormat="1" ht="15">
      <c r="A304" s="52">
        <v>42416</v>
      </c>
      <c r="B304" s="53" t="s">
        <v>25</v>
      </c>
      <c r="C304" s="53" t="s">
        <v>768</v>
      </c>
      <c r="D304" s="53">
        <v>20</v>
      </c>
      <c r="E304" s="53"/>
      <c r="F304" s="53">
        <v>24420.69</v>
      </c>
      <c r="G304" s="53" t="s">
        <v>66</v>
      </c>
      <c r="H304" s="53" t="s">
        <v>453</v>
      </c>
      <c r="I304" s="53" t="s">
        <v>1691</v>
      </c>
      <c r="J304" s="53" t="s">
        <v>1831</v>
      </c>
    </row>
    <row r="305" spans="1:7" ht="15">
      <c r="A305" s="5">
        <v>42417</v>
      </c>
      <c r="B305" t="s">
        <v>28</v>
      </c>
      <c r="C305" t="s">
        <v>771</v>
      </c>
      <c r="D305">
        <v>-38.24</v>
      </c>
      <c r="F305">
        <v>24319.53</v>
      </c>
      <c r="G305" t="s">
        <v>86</v>
      </c>
    </row>
    <row r="306" spans="1:10" s="1" customFormat="1" ht="15">
      <c r="A306" s="52">
        <v>42417</v>
      </c>
      <c r="B306" s="53" t="s">
        <v>25</v>
      </c>
      <c r="C306" s="53" t="s">
        <v>769</v>
      </c>
      <c r="D306" s="53">
        <v>40</v>
      </c>
      <c r="E306" s="53"/>
      <c r="F306" s="53">
        <v>24357.77</v>
      </c>
      <c r="G306" s="53" t="s">
        <v>66</v>
      </c>
      <c r="H306" s="53" t="s">
        <v>770</v>
      </c>
      <c r="I306" s="53" t="s">
        <v>1691</v>
      </c>
      <c r="J306" s="53" t="s">
        <v>1831</v>
      </c>
    </row>
    <row r="307" spans="1:8" ht="15">
      <c r="A307" s="5">
        <v>42418</v>
      </c>
      <c r="B307" t="s">
        <v>29</v>
      </c>
      <c r="C307" t="s">
        <v>773</v>
      </c>
      <c r="D307">
        <v>-200</v>
      </c>
      <c r="F307">
        <v>24143.53</v>
      </c>
      <c r="G307" t="s">
        <v>100</v>
      </c>
      <c r="H307" t="s">
        <v>871</v>
      </c>
    </row>
    <row r="308" spans="1:10" ht="15">
      <c r="A308" s="81">
        <v>42418</v>
      </c>
      <c r="B308" s="82" t="s">
        <v>25</v>
      </c>
      <c r="C308" s="82" t="s">
        <v>772</v>
      </c>
      <c r="D308" s="82">
        <v>24</v>
      </c>
      <c r="E308" s="82"/>
      <c r="F308" s="82">
        <v>24343.53</v>
      </c>
      <c r="G308" s="82" t="s">
        <v>235</v>
      </c>
      <c r="H308" s="82" t="s">
        <v>808</v>
      </c>
      <c r="J308" s="82" t="s">
        <v>1829</v>
      </c>
    </row>
    <row r="309" spans="1:10" s="1" customFormat="1" ht="15">
      <c r="A309" s="52">
        <v>42422</v>
      </c>
      <c r="B309" s="53" t="s">
        <v>68</v>
      </c>
      <c r="C309" s="53" t="s">
        <v>119</v>
      </c>
      <c r="D309" s="53">
        <v>10</v>
      </c>
      <c r="E309" s="53"/>
      <c r="F309" s="53">
        <v>24153.53</v>
      </c>
      <c r="G309" s="53" t="s">
        <v>66</v>
      </c>
      <c r="H309" s="53" t="s">
        <v>739</v>
      </c>
      <c r="I309" s="53" t="s">
        <v>1691</v>
      </c>
      <c r="J309" s="53" t="s">
        <v>1831</v>
      </c>
    </row>
    <row r="310" spans="1:8" ht="15">
      <c r="A310" s="5">
        <v>42423</v>
      </c>
      <c r="B310" t="s">
        <v>29</v>
      </c>
      <c r="C310" t="s">
        <v>778</v>
      </c>
      <c r="D310">
        <v>-20</v>
      </c>
      <c r="F310">
        <v>24344.53</v>
      </c>
      <c r="G310" t="s">
        <v>87</v>
      </c>
      <c r="H310" t="s">
        <v>874</v>
      </c>
    </row>
    <row r="311" spans="1:8" ht="15">
      <c r="A311" s="5">
        <v>42423</v>
      </c>
      <c r="B311" t="s">
        <v>62</v>
      </c>
      <c r="C311" t="s">
        <v>777</v>
      </c>
      <c r="D311">
        <v>20</v>
      </c>
      <c r="F311">
        <v>24364.53</v>
      </c>
      <c r="G311" t="s">
        <v>130</v>
      </c>
      <c r="H311" t="s">
        <v>873</v>
      </c>
    </row>
    <row r="312" spans="1:10" s="1" customFormat="1" ht="15">
      <c r="A312" s="71">
        <v>42423</v>
      </c>
      <c r="B312" s="72" t="s">
        <v>25</v>
      </c>
      <c r="C312" s="72" t="s">
        <v>774</v>
      </c>
      <c r="D312" s="72">
        <v>40</v>
      </c>
      <c r="E312" s="72"/>
      <c r="F312" s="72">
        <v>24193.53</v>
      </c>
      <c r="G312" s="72" t="s">
        <v>66</v>
      </c>
      <c r="H312" s="72" t="s">
        <v>91</v>
      </c>
      <c r="J312" s="72" t="s">
        <v>1823</v>
      </c>
    </row>
    <row r="313" spans="1:10" s="1" customFormat="1" ht="15">
      <c r="A313" s="78">
        <v>42423</v>
      </c>
      <c r="B313" s="79" t="s">
        <v>25</v>
      </c>
      <c r="C313" s="79" t="s">
        <v>775</v>
      </c>
      <c r="D313" s="79">
        <v>50</v>
      </c>
      <c r="E313" s="79"/>
      <c r="F313" s="79">
        <v>24243.53</v>
      </c>
      <c r="G313" s="79" t="s">
        <v>66</v>
      </c>
      <c r="H313" s="79" t="s">
        <v>1826</v>
      </c>
      <c r="J313" s="79" t="s">
        <v>1827</v>
      </c>
    </row>
    <row r="314" spans="1:8" ht="15">
      <c r="A314" s="5">
        <v>42423</v>
      </c>
      <c r="B314" t="s">
        <v>62</v>
      </c>
      <c r="C314" t="s">
        <v>776</v>
      </c>
      <c r="D314">
        <v>101</v>
      </c>
      <c r="F314">
        <v>24344.53</v>
      </c>
      <c r="G314" t="s">
        <v>130</v>
      </c>
      <c r="H314" t="s">
        <v>872</v>
      </c>
    </row>
    <row r="315" spans="1:8" s="1" customFormat="1" ht="15">
      <c r="A315" s="50">
        <v>42424</v>
      </c>
      <c r="B315" s="1" t="s">
        <v>29</v>
      </c>
      <c r="C315" s="65" t="s">
        <v>1844</v>
      </c>
      <c r="D315" s="1">
        <v>-794.14</v>
      </c>
      <c r="F315" s="1">
        <v>23533.58</v>
      </c>
      <c r="G315" s="1" t="s">
        <v>66</v>
      </c>
      <c r="H315" s="176" t="s">
        <v>456</v>
      </c>
    </row>
    <row r="316" spans="1:10" ht="15">
      <c r="A316" s="81">
        <v>42424</v>
      </c>
      <c r="B316" s="82" t="s">
        <v>25</v>
      </c>
      <c r="C316" s="82" t="s">
        <v>779</v>
      </c>
      <c r="D316" s="82">
        <v>24</v>
      </c>
      <c r="E316" s="82"/>
      <c r="F316" s="82">
        <v>24368.53</v>
      </c>
      <c r="G316" s="82" t="s">
        <v>235</v>
      </c>
      <c r="H316" s="82" t="s">
        <v>109</v>
      </c>
      <c r="J316" s="82" t="s">
        <v>1829</v>
      </c>
    </row>
    <row r="317" spans="1:8" s="1" customFormat="1" ht="15">
      <c r="A317" s="50">
        <v>42425</v>
      </c>
      <c r="B317" s="1" t="s">
        <v>29</v>
      </c>
      <c r="C317" s="65" t="s">
        <v>1845</v>
      </c>
      <c r="E317" s="1">
        <v>-40.81</v>
      </c>
      <c r="G317" s="1" t="s">
        <v>66</v>
      </c>
      <c r="H317" s="1" t="s">
        <v>456</v>
      </c>
    </row>
    <row r="318" spans="1:8" ht="15">
      <c r="A318" s="5">
        <v>42426</v>
      </c>
      <c r="B318" t="s">
        <v>25</v>
      </c>
      <c r="C318" t="s">
        <v>875</v>
      </c>
      <c r="D318">
        <v>200</v>
      </c>
      <c r="F318">
        <v>23733.58</v>
      </c>
      <c r="G318" t="s">
        <v>130</v>
      </c>
      <c r="H318" t="s">
        <v>876</v>
      </c>
    </row>
    <row r="319" spans="1:10" s="1" customFormat="1" ht="15">
      <c r="A319" s="87">
        <v>42429</v>
      </c>
      <c r="B319" s="88" t="s">
        <v>70</v>
      </c>
      <c r="C319" s="88" t="s">
        <v>882</v>
      </c>
      <c r="D319" s="88">
        <v>-1298.28</v>
      </c>
      <c r="E319" s="88"/>
      <c r="F319" s="88">
        <v>22547.3</v>
      </c>
      <c r="G319" s="88" t="s">
        <v>66</v>
      </c>
      <c r="H319" s="105" t="s">
        <v>79</v>
      </c>
      <c r="I319" s="88" t="s">
        <v>1833</v>
      </c>
      <c r="J319" s="89">
        <v>42401</v>
      </c>
    </row>
    <row r="320" spans="1:10" s="1" customFormat="1" ht="15">
      <c r="A320" s="52">
        <v>42429</v>
      </c>
      <c r="B320" s="53" t="s">
        <v>68</v>
      </c>
      <c r="C320" s="53" t="s">
        <v>119</v>
      </c>
      <c r="D320" s="53">
        <v>10</v>
      </c>
      <c r="E320" s="53"/>
      <c r="F320" s="53">
        <v>23845.58</v>
      </c>
      <c r="G320" s="53" t="s">
        <v>66</v>
      </c>
      <c r="H320" s="53" t="s">
        <v>739</v>
      </c>
      <c r="I320" s="53" t="s">
        <v>1691</v>
      </c>
      <c r="J320" s="53" t="s">
        <v>1831</v>
      </c>
    </row>
    <row r="321" spans="1:7" ht="15">
      <c r="A321" s="5">
        <v>42429</v>
      </c>
      <c r="B321" t="s">
        <v>25</v>
      </c>
      <c r="C321" t="s">
        <v>878</v>
      </c>
      <c r="D321">
        <v>12</v>
      </c>
      <c r="F321">
        <v>23763.58</v>
      </c>
      <c r="G321" t="s">
        <v>82</v>
      </c>
    </row>
    <row r="322" spans="1:10" s="1" customFormat="1" ht="15">
      <c r="A322" s="78">
        <v>42429</v>
      </c>
      <c r="B322" s="79" t="s">
        <v>25</v>
      </c>
      <c r="C322" s="79" t="s">
        <v>877</v>
      </c>
      <c r="D322" s="79">
        <v>18</v>
      </c>
      <c r="E322" s="79"/>
      <c r="F322" s="79">
        <v>23751.58</v>
      </c>
      <c r="G322" s="79" t="s">
        <v>66</v>
      </c>
      <c r="H322" s="79" t="s">
        <v>839</v>
      </c>
      <c r="J322" s="79" t="s">
        <v>1827</v>
      </c>
    </row>
    <row r="323" spans="1:10" ht="15">
      <c r="A323" s="81">
        <v>42429</v>
      </c>
      <c r="B323" s="82" t="s">
        <v>25</v>
      </c>
      <c r="C323" s="82" t="s">
        <v>879</v>
      </c>
      <c r="D323" s="82">
        <v>24</v>
      </c>
      <c r="E323" s="82"/>
      <c r="F323" s="82">
        <v>23787.58</v>
      </c>
      <c r="G323" s="82" t="s">
        <v>235</v>
      </c>
      <c r="H323" s="82" t="s">
        <v>93</v>
      </c>
      <c r="J323" s="82" t="s">
        <v>1829</v>
      </c>
    </row>
    <row r="324" spans="1:10" s="1" customFormat="1" ht="15">
      <c r="A324" s="78">
        <v>42429</v>
      </c>
      <c r="B324" s="79" t="s">
        <v>25</v>
      </c>
      <c r="C324" s="79" t="s">
        <v>880</v>
      </c>
      <c r="D324" s="79">
        <v>24</v>
      </c>
      <c r="E324" s="79"/>
      <c r="F324" s="79">
        <v>23811.58</v>
      </c>
      <c r="G324" s="79" t="s">
        <v>66</v>
      </c>
      <c r="H324" s="79" t="s">
        <v>849</v>
      </c>
      <c r="J324" s="79" t="s">
        <v>1827</v>
      </c>
    </row>
    <row r="325" spans="1:10" s="1" customFormat="1" ht="15">
      <c r="A325" s="78">
        <v>42429</v>
      </c>
      <c r="B325" s="79" t="s">
        <v>25</v>
      </c>
      <c r="C325" s="79" t="s">
        <v>881</v>
      </c>
      <c r="D325" s="79">
        <v>24</v>
      </c>
      <c r="E325" s="79"/>
      <c r="F325" s="79">
        <v>23835.58</v>
      </c>
      <c r="G325" s="79" t="s">
        <v>66</v>
      </c>
      <c r="H325" s="79" t="s">
        <v>839</v>
      </c>
      <c r="J325" s="79" t="s">
        <v>1827</v>
      </c>
    </row>
    <row r="326" spans="1:7" ht="15">
      <c r="A326" s="5">
        <v>42430</v>
      </c>
      <c r="B326" t="s">
        <v>25</v>
      </c>
      <c r="C326" t="s">
        <v>784</v>
      </c>
      <c r="D326">
        <v>20</v>
      </c>
      <c r="F326">
        <v>22567.3</v>
      </c>
      <c r="G326" t="s">
        <v>82</v>
      </c>
    </row>
    <row r="327" spans="1:7" ht="15">
      <c r="A327" s="5">
        <v>42430</v>
      </c>
      <c r="B327" t="s">
        <v>25</v>
      </c>
      <c r="C327" t="s">
        <v>71</v>
      </c>
      <c r="D327">
        <v>20</v>
      </c>
      <c r="F327">
        <v>22627.3</v>
      </c>
      <c r="G327" t="s">
        <v>82</v>
      </c>
    </row>
    <row r="328" spans="1:10" s="1" customFormat="1" ht="15">
      <c r="A328" s="52">
        <v>42430</v>
      </c>
      <c r="B328" s="53" t="s">
        <v>25</v>
      </c>
      <c r="C328" s="53" t="s">
        <v>785</v>
      </c>
      <c r="D328" s="53">
        <v>40</v>
      </c>
      <c r="E328" s="53"/>
      <c r="F328" s="53">
        <v>22607.3</v>
      </c>
      <c r="G328" s="53" t="s">
        <v>66</v>
      </c>
      <c r="H328" s="53" t="s">
        <v>76</v>
      </c>
      <c r="I328" s="53" t="s">
        <v>1691</v>
      </c>
      <c r="J328" s="53" t="s">
        <v>1831</v>
      </c>
    </row>
    <row r="329" spans="1:8" ht="15">
      <c r="A329" s="5">
        <v>42431</v>
      </c>
      <c r="B329" t="s">
        <v>29</v>
      </c>
      <c r="C329" t="s">
        <v>787</v>
      </c>
      <c r="D329">
        <v>-168</v>
      </c>
      <c r="F329">
        <v>22483.3</v>
      </c>
      <c r="G329" t="s">
        <v>235</v>
      </c>
      <c r="H329" t="s">
        <v>72</v>
      </c>
    </row>
    <row r="330" spans="1:8" ht="15">
      <c r="A330" s="5">
        <v>42431</v>
      </c>
      <c r="B330" t="s">
        <v>29</v>
      </c>
      <c r="C330" t="s">
        <v>788</v>
      </c>
      <c r="D330">
        <v>-48.42</v>
      </c>
      <c r="F330">
        <v>22434.88</v>
      </c>
      <c r="G330" t="s">
        <v>824</v>
      </c>
      <c r="H330" t="s">
        <v>825</v>
      </c>
    </row>
    <row r="331" spans="1:10" s="1" customFormat="1" ht="15">
      <c r="A331" s="78">
        <v>42431</v>
      </c>
      <c r="B331" s="79" t="s">
        <v>25</v>
      </c>
      <c r="C331" s="79" t="s">
        <v>786</v>
      </c>
      <c r="D331" s="79">
        <v>24</v>
      </c>
      <c r="E331" s="79"/>
      <c r="F331" s="79">
        <v>22651.3</v>
      </c>
      <c r="G331" s="79" t="s">
        <v>66</v>
      </c>
      <c r="H331" s="79" t="s">
        <v>115</v>
      </c>
      <c r="J331" s="79" t="s">
        <v>1827</v>
      </c>
    </row>
    <row r="332" spans="1:8" ht="15">
      <c r="A332" s="5">
        <v>42432</v>
      </c>
      <c r="B332" t="s">
        <v>29</v>
      </c>
      <c r="C332" t="s">
        <v>790</v>
      </c>
      <c r="D332">
        <v>-438</v>
      </c>
      <c r="F332">
        <v>22026.88</v>
      </c>
      <c r="G332" t="s">
        <v>826</v>
      </c>
      <c r="H332" t="s">
        <v>827</v>
      </c>
    </row>
    <row r="333" spans="1:10" ht="15">
      <c r="A333" s="81">
        <v>42432</v>
      </c>
      <c r="B333" s="82" t="s">
        <v>25</v>
      </c>
      <c r="C333" s="82" t="s">
        <v>789</v>
      </c>
      <c r="D333" s="82">
        <v>30</v>
      </c>
      <c r="E333" s="82"/>
      <c r="F333" s="82">
        <v>22464.88</v>
      </c>
      <c r="G333" s="82" t="s">
        <v>235</v>
      </c>
      <c r="H333" s="82" t="s">
        <v>112</v>
      </c>
      <c r="J333" s="82" t="s">
        <v>1829</v>
      </c>
    </row>
    <row r="334" spans="1:10" ht="15">
      <c r="A334" s="81">
        <v>42433</v>
      </c>
      <c r="B334" s="82" t="s">
        <v>25</v>
      </c>
      <c r="C334" s="82" t="s">
        <v>791</v>
      </c>
      <c r="D334" s="82">
        <v>24</v>
      </c>
      <c r="E334" s="82"/>
      <c r="F334" s="82">
        <v>22050.88</v>
      </c>
      <c r="G334" s="82" t="s">
        <v>235</v>
      </c>
      <c r="H334" s="82" t="s">
        <v>792</v>
      </c>
      <c r="J334" s="82" t="s">
        <v>1829</v>
      </c>
    </row>
    <row r="335" spans="1:10" ht="15">
      <c r="A335" s="81">
        <v>42433</v>
      </c>
      <c r="B335" s="82" t="s">
        <v>25</v>
      </c>
      <c r="C335" s="82" t="s">
        <v>793</v>
      </c>
      <c r="D335" s="82">
        <v>24</v>
      </c>
      <c r="E335" s="82"/>
      <c r="F335" s="82">
        <v>22074.88</v>
      </c>
      <c r="G335" s="82" t="s">
        <v>235</v>
      </c>
      <c r="H335" s="82" t="s">
        <v>792</v>
      </c>
      <c r="J335" s="82" t="s">
        <v>1829</v>
      </c>
    </row>
    <row r="336" spans="1:10" s="1" customFormat="1" ht="15">
      <c r="A336" s="52">
        <v>42433</v>
      </c>
      <c r="B336" s="53" t="s">
        <v>33</v>
      </c>
      <c r="C336" s="53" t="s">
        <v>794</v>
      </c>
      <c r="D336" s="53">
        <v>30</v>
      </c>
      <c r="E336" s="53"/>
      <c r="F336" s="53">
        <v>22104.88</v>
      </c>
      <c r="G336" s="53" t="s">
        <v>66</v>
      </c>
      <c r="H336" s="53" t="s">
        <v>97</v>
      </c>
      <c r="I336" s="53" t="s">
        <v>1691</v>
      </c>
      <c r="J336" s="53" t="s">
        <v>1831</v>
      </c>
    </row>
    <row r="337" spans="1:10" s="1" customFormat="1" ht="15">
      <c r="A337" s="52">
        <v>42436</v>
      </c>
      <c r="B337" s="53" t="s">
        <v>68</v>
      </c>
      <c r="C337" s="53" t="s">
        <v>119</v>
      </c>
      <c r="D337" s="53">
        <v>10</v>
      </c>
      <c r="E337" s="53"/>
      <c r="F337" s="53">
        <v>22486.88</v>
      </c>
      <c r="G337" s="53" t="s">
        <v>66</v>
      </c>
      <c r="H337" s="53" t="s">
        <v>739</v>
      </c>
      <c r="I337" s="53" t="s">
        <v>1691</v>
      </c>
      <c r="J337" s="53" t="s">
        <v>1831</v>
      </c>
    </row>
    <row r="338" spans="1:10" ht="15">
      <c r="A338" s="81">
        <v>42436</v>
      </c>
      <c r="B338" s="82" t="s">
        <v>25</v>
      </c>
      <c r="C338" s="82" t="s">
        <v>795</v>
      </c>
      <c r="D338" s="82">
        <v>24</v>
      </c>
      <c r="E338" s="82"/>
      <c r="F338" s="82">
        <v>22128.88</v>
      </c>
      <c r="G338" s="82" t="s">
        <v>235</v>
      </c>
      <c r="H338" s="82" t="s">
        <v>75</v>
      </c>
      <c r="J338" s="82" t="s">
        <v>1829</v>
      </c>
    </row>
    <row r="339" spans="1:10" s="1" customFormat="1" ht="15">
      <c r="A339" s="52">
        <v>42436</v>
      </c>
      <c r="B339" s="53" t="s">
        <v>25</v>
      </c>
      <c r="C339" s="53" t="s">
        <v>796</v>
      </c>
      <c r="D339" s="53">
        <v>48</v>
      </c>
      <c r="E339" s="53"/>
      <c r="F339" s="53">
        <v>22176.88</v>
      </c>
      <c r="G339" s="53" t="s">
        <v>66</v>
      </c>
      <c r="H339" s="53" t="s">
        <v>74</v>
      </c>
      <c r="I339" s="53" t="s">
        <v>1691</v>
      </c>
      <c r="J339" s="53" t="s">
        <v>1831</v>
      </c>
    </row>
    <row r="340" spans="1:10" s="1" customFormat="1" ht="15">
      <c r="A340" s="78">
        <v>42436</v>
      </c>
      <c r="B340" s="79" t="s">
        <v>62</v>
      </c>
      <c r="C340" s="79" t="s">
        <v>797</v>
      </c>
      <c r="D340" s="79">
        <v>300</v>
      </c>
      <c r="E340" s="79"/>
      <c r="F340" s="79">
        <v>22476.88</v>
      </c>
      <c r="G340" s="79" t="s">
        <v>66</v>
      </c>
      <c r="H340" s="79" t="s">
        <v>107</v>
      </c>
      <c r="I340" s="79" t="s">
        <v>1827</v>
      </c>
      <c r="J340" s="79" t="s">
        <v>1828</v>
      </c>
    </row>
    <row r="341" spans="1:8" ht="15">
      <c r="A341" s="5">
        <v>42437</v>
      </c>
      <c r="B341" t="s">
        <v>29</v>
      </c>
      <c r="C341" t="s">
        <v>799</v>
      </c>
      <c r="D341">
        <v>-60</v>
      </c>
      <c r="F341">
        <v>22444.88</v>
      </c>
      <c r="G341" t="s">
        <v>87</v>
      </c>
      <c r="H341" t="s">
        <v>828</v>
      </c>
    </row>
    <row r="342" spans="1:10" s="1" customFormat="1" ht="15">
      <c r="A342" s="78">
        <v>42437</v>
      </c>
      <c r="B342" s="79" t="s">
        <v>25</v>
      </c>
      <c r="C342" s="79" t="s">
        <v>798</v>
      </c>
      <c r="D342" s="79">
        <v>18</v>
      </c>
      <c r="E342" s="79"/>
      <c r="F342" s="79">
        <v>22504.88</v>
      </c>
      <c r="G342" s="79" t="s">
        <v>66</v>
      </c>
      <c r="H342" s="79" t="s">
        <v>849</v>
      </c>
      <c r="J342" s="79" t="s">
        <v>1827</v>
      </c>
    </row>
    <row r="343" spans="1:8" ht="15">
      <c r="A343" s="5">
        <v>42438</v>
      </c>
      <c r="B343" t="s">
        <v>29</v>
      </c>
      <c r="C343" t="s">
        <v>801</v>
      </c>
      <c r="D343">
        <v>-14.69</v>
      </c>
      <c r="F343">
        <v>22440.19</v>
      </c>
      <c r="G343" t="s">
        <v>826</v>
      </c>
      <c r="H343" t="s">
        <v>829</v>
      </c>
    </row>
    <row r="344" spans="1:10" s="1" customFormat="1" ht="15">
      <c r="A344" s="52">
        <v>42438</v>
      </c>
      <c r="B344" s="53" t="s">
        <v>25</v>
      </c>
      <c r="C344" s="53" t="s">
        <v>800</v>
      </c>
      <c r="D344" s="53">
        <v>10</v>
      </c>
      <c r="E344" s="53"/>
      <c r="F344" s="53">
        <v>22454.88</v>
      </c>
      <c r="G344" s="53" t="s">
        <v>66</v>
      </c>
      <c r="H344" s="53" t="s">
        <v>750</v>
      </c>
      <c r="I344" s="53" t="s">
        <v>1691</v>
      </c>
      <c r="J344" s="53" t="s">
        <v>1831</v>
      </c>
    </row>
    <row r="345" spans="1:10" s="1" customFormat="1" ht="15">
      <c r="A345" s="78">
        <v>42440</v>
      </c>
      <c r="B345" s="79" t="s">
        <v>25</v>
      </c>
      <c r="C345" s="79" t="s">
        <v>802</v>
      </c>
      <c r="D345" s="79">
        <v>24</v>
      </c>
      <c r="E345" s="79"/>
      <c r="F345" s="79">
        <v>22464.19</v>
      </c>
      <c r="G345" s="79" t="s">
        <v>66</v>
      </c>
      <c r="H345" s="79" t="s">
        <v>727</v>
      </c>
      <c r="J345" s="79" t="s">
        <v>1827</v>
      </c>
    </row>
    <row r="346" spans="1:10" ht="15">
      <c r="A346" s="106">
        <v>42440</v>
      </c>
      <c r="B346" s="107" t="s">
        <v>25</v>
      </c>
      <c r="C346" s="108" t="s">
        <v>1846</v>
      </c>
      <c r="D346" s="107">
        <v>116</v>
      </c>
      <c r="E346" s="107"/>
      <c r="F346" s="107">
        <v>22664.19</v>
      </c>
      <c r="G346" s="107" t="s">
        <v>804</v>
      </c>
      <c r="H346" s="107" t="s">
        <v>830</v>
      </c>
      <c r="J346" s="107" t="s">
        <v>804</v>
      </c>
    </row>
    <row r="347" spans="1:10" s="1" customFormat="1" ht="15">
      <c r="A347" s="52">
        <v>42443</v>
      </c>
      <c r="B347" s="53" t="s">
        <v>25</v>
      </c>
      <c r="C347" s="53" t="s">
        <v>805</v>
      </c>
      <c r="D347" s="53">
        <v>10</v>
      </c>
      <c r="E347" s="53"/>
      <c r="F347" s="53">
        <v>22674.19</v>
      </c>
      <c r="G347" s="53" t="s">
        <v>66</v>
      </c>
      <c r="H347" s="53" t="s">
        <v>750</v>
      </c>
      <c r="I347" s="53" t="s">
        <v>1691</v>
      </c>
      <c r="J347" s="53" t="s">
        <v>1831</v>
      </c>
    </row>
    <row r="348" spans="1:10" s="1" customFormat="1" ht="15">
      <c r="A348" s="52">
        <v>42443</v>
      </c>
      <c r="B348" s="53" t="s">
        <v>25</v>
      </c>
      <c r="C348" s="53" t="s">
        <v>811</v>
      </c>
      <c r="D348" s="53">
        <v>10</v>
      </c>
      <c r="E348" s="53"/>
      <c r="F348" s="53">
        <v>22756.19</v>
      </c>
      <c r="G348" s="53" t="s">
        <v>66</v>
      </c>
      <c r="H348" s="53" t="s">
        <v>440</v>
      </c>
      <c r="I348" s="53" t="s">
        <v>1691</v>
      </c>
      <c r="J348" s="53" t="s">
        <v>1831</v>
      </c>
    </row>
    <row r="349" spans="1:10" s="1" customFormat="1" ht="15">
      <c r="A349" s="52">
        <v>42443</v>
      </c>
      <c r="B349" s="53" t="s">
        <v>68</v>
      </c>
      <c r="C349" s="53" t="s">
        <v>119</v>
      </c>
      <c r="D349" s="53">
        <v>10</v>
      </c>
      <c r="E349" s="53"/>
      <c r="F349" s="53">
        <v>23236.19</v>
      </c>
      <c r="G349" s="53" t="s">
        <v>66</v>
      </c>
      <c r="H349" s="53" t="s">
        <v>739</v>
      </c>
      <c r="I349" s="53" t="s">
        <v>1691</v>
      </c>
      <c r="J349" s="53" t="s">
        <v>1831</v>
      </c>
    </row>
    <row r="350" spans="1:10" ht="15">
      <c r="A350" s="81">
        <v>42443</v>
      </c>
      <c r="B350" s="82" t="s">
        <v>25</v>
      </c>
      <c r="C350" s="82" t="s">
        <v>806</v>
      </c>
      <c r="D350" s="82">
        <v>24</v>
      </c>
      <c r="E350" s="82"/>
      <c r="F350" s="82">
        <v>22698.19</v>
      </c>
      <c r="G350" s="82" t="s">
        <v>235</v>
      </c>
      <c r="H350" s="82" t="s">
        <v>104</v>
      </c>
      <c r="J350" s="82" t="s">
        <v>1829</v>
      </c>
    </row>
    <row r="351" spans="1:10" ht="15">
      <c r="A351" s="81">
        <v>42443</v>
      </c>
      <c r="B351" s="82" t="s">
        <v>25</v>
      </c>
      <c r="C351" s="82" t="s">
        <v>807</v>
      </c>
      <c r="D351" s="82">
        <v>24</v>
      </c>
      <c r="E351" s="82"/>
      <c r="F351" s="82">
        <v>22722.19</v>
      </c>
      <c r="G351" s="82" t="s">
        <v>235</v>
      </c>
      <c r="H351" s="82" t="s">
        <v>808</v>
      </c>
      <c r="J351" s="82" t="s">
        <v>1829</v>
      </c>
    </row>
    <row r="352" spans="1:10" ht="15">
      <c r="A352" s="81">
        <v>42443</v>
      </c>
      <c r="B352" s="82" t="s">
        <v>25</v>
      </c>
      <c r="C352" s="82" t="s">
        <v>809</v>
      </c>
      <c r="D352" s="82">
        <v>24</v>
      </c>
      <c r="E352" s="82"/>
      <c r="F352" s="82">
        <v>22746.19</v>
      </c>
      <c r="G352" s="82" t="s">
        <v>235</v>
      </c>
      <c r="H352" s="82" t="s">
        <v>810</v>
      </c>
      <c r="J352" s="82" t="s">
        <v>1829</v>
      </c>
    </row>
    <row r="353" spans="1:10" s="1" customFormat="1" ht="15">
      <c r="A353" s="52">
        <v>42443</v>
      </c>
      <c r="B353" s="53" t="s">
        <v>68</v>
      </c>
      <c r="C353" s="53" t="s">
        <v>114</v>
      </c>
      <c r="D353" s="53">
        <v>30</v>
      </c>
      <c r="E353" s="53"/>
      <c r="F353" s="53">
        <v>23226.19</v>
      </c>
      <c r="G353" s="53" t="s">
        <v>66</v>
      </c>
      <c r="H353" s="53" t="s">
        <v>753</v>
      </c>
      <c r="I353" s="53" t="s">
        <v>1691</v>
      </c>
      <c r="J353" s="53" t="s">
        <v>1831</v>
      </c>
    </row>
    <row r="354" spans="1:11" s="1" customFormat="1" ht="15">
      <c r="A354" s="78">
        <v>42443</v>
      </c>
      <c r="B354" s="79" t="s">
        <v>62</v>
      </c>
      <c r="C354" s="79" t="s">
        <v>812</v>
      </c>
      <c r="D354" s="79">
        <v>440</v>
      </c>
      <c r="E354" s="79"/>
      <c r="F354" s="79">
        <v>23196.19</v>
      </c>
      <c r="G354" s="79" t="s">
        <v>66</v>
      </c>
      <c r="H354" s="79" t="s">
        <v>736</v>
      </c>
      <c r="I354" s="79" t="s">
        <v>1827</v>
      </c>
      <c r="J354" s="79" t="s">
        <v>1828</v>
      </c>
      <c r="K354" s="79" t="s">
        <v>1847</v>
      </c>
    </row>
    <row r="355" spans="1:7" ht="15.75">
      <c r="A355" s="3">
        <v>42444</v>
      </c>
      <c r="B355" s="4" t="s">
        <v>25</v>
      </c>
      <c r="C355" s="4" t="s">
        <v>815</v>
      </c>
      <c r="D355" s="4">
        <v>20</v>
      </c>
      <c r="F355" s="4">
        <v>23366.19</v>
      </c>
      <c r="G355" t="s">
        <v>82</v>
      </c>
    </row>
    <row r="356" spans="1:7" ht="15.75">
      <c r="A356" s="3">
        <v>42444</v>
      </c>
      <c r="B356" s="4" t="s">
        <v>25</v>
      </c>
      <c r="C356" s="4" t="s">
        <v>816</v>
      </c>
      <c r="D356" s="4">
        <v>20</v>
      </c>
      <c r="F356" s="4">
        <v>23386.19</v>
      </c>
      <c r="G356" t="s">
        <v>82</v>
      </c>
    </row>
    <row r="357" spans="1:7" ht="15.75">
      <c r="A357" s="3">
        <v>42444</v>
      </c>
      <c r="B357" s="4" t="s">
        <v>25</v>
      </c>
      <c r="C357" s="4" t="s">
        <v>817</v>
      </c>
      <c r="D357" s="4">
        <v>20</v>
      </c>
      <c r="F357" s="4">
        <v>23406.19</v>
      </c>
      <c r="G357" t="s">
        <v>82</v>
      </c>
    </row>
    <row r="358" spans="1:10" s="1" customFormat="1" ht="15.75">
      <c r="A358" s="109">
        <v>42444</v>
      </c>
      <c r="B358" s="66" t="s">
        <v>25</v>
      </c>
      <c r="C358" s="66" t="s">
        <v>814</v>
      </c>
      <c r="D358" s="66">
        <v>50</v>
      </c>
      <c r="E358" s="53"/>
      <c r="F358" s="66">
        <v>23346.19</v>
      </c>
      <c r="G358" s="53" t="s">
        <v>66</v>
      </c>
      <c r="H358" s="96" t="s">
        <v>770</v>
      </c>
      <c r="I358" s="53" t="s">
        <v>1691</v>
      </c>
      <c r="J358" s="53" t="s">
        <v>1831</v>
      </c>
    </row>
    <row r="359" spans="1:10" s="1" customFormat="1" ht="15.75">
      <c r="A359" s="74">
        <v>42444</v>
      </c>
      <c r="B359" s="75" t="s">
        <v>25</v>
      </c>
      <c r="C359" s="75" t="s">
        <v>813</v>
      </c>
      <c r="D359" s="75">
        <v>60</v>
      </c>
      <c r="E359" s="72"/>
      <c r="F359" s="75">
        <v>23296.19</v>
      </c>
      <c r="G359" s="72" t="s">
        <v>66</v>
      </c>
      <c r="H359" s="72" t="s">
        <v>248</v>
      </c>
      <c r="J359" s="72" t="s">
        <v>1823</v>
      </c>
    </row>
    <row r="360" spans="1:7" ht="15.75">
      <c r="A360" s="3">
        <v>42445</v>
      </c>
      <c r="B360" s="4" t="s">
        <v>28</v>
      </c>
      <c r="C360" s="4" t="s">
        <v>65</v>
      </c>
      <c r="D360" s="4">
        <v>-102.92</v>
      </c>
      <c r="F360" s="4">
        <v>23353.27</v>
      </c>
      <c r="G360" t="s">
        <v>85</v>
      </c>
    </row>
    <row r="361" spans="1:8" ht="15.75">
      <c r="A361" s="3">
        <v>42445</v>
      </c>
      <c r="B361" s="4" t="s">
        <v>25</v>
      </c>
      <c r="C361" s="4" t="s">
        <v>818</v>
      </c>
      <c r="D361" s="4">
        <v>50</v>
      </c>
      <c r="F361" s="4">
        <v>23456.19</v>
      </c>
      <c r="G361" t="s">
        <v>130</v>
      </c>
      <c r="H361" t="s">
        <v>129</v>
      </c>
    </row>
    <row r="362" spans="1:10" s="1" customFormat="1" ht="15.75">
      <c r="A362" s="110">
        <v>42446</v>
      </c>
      <c r="B362" s="111" t="s">
        <v>29</v>
      </c>
      <c r="C362" s="111" t="s">
        <v>819</v>
      </c>
      <c r="D362" s="111">
        <v>-679</v>
      </c>
      <c r="E362" s="104"/>
      <c r="F362" s="111">
        <v>22674.27</v>
      </c>
      <c r="G362" s="104" t="s">
        <v>66</v>
      </c>
      <c r="H362" s="104" t="s">
        <v>94</v>
      </c>
      <c r="I362" s="104" t="s">
        <v>1841</v>
      </c>
      <c r="J362" s="104" t="s">
        <v>94</v>
      </c>
    </row>
    <row r="363" spans="1:7" ht="15.75">
      <c r="A363" s="3">
        <v>42446</v>
      </c>
      <c r="B363" s="4" t="s">
        <v>28</v>
      </c>
      <c r="C363" s="4" t="s">
        <v>820</v>
      </c>
      <c r="D363" s="4">
        <v>-38.24</v>
      </c>
      <c r="F363" s="4">
        <v>22636.03</v>
      </c>
      <c r="G363" t="s">
        <v>86</v>
      </c>
    </row>
    <row r="364" spans="1:10" s="1" customFormat="1" ht="15.75">
      <c r="A364" s="109">
        <v>42450</v>
      </c>
      <c r="B364" s="66" t="s">
        <v>25</v>
      </c>
      <c r="C364" s="66" t="s">
        <v>823</v>
      </c>
      <c r="D364" s="66">
        <v>10</v>
      </c>
      <c r="E364" s="53"/>
      <c r="F364" s="66">
        <v>22796.03</v>
      </c>
      <c r="G364" s="53" t="s">
        <v>66</v>
      </c>
      <c r="H364" s="53" t="s">
        <v>440</v>
      </c>
      <c r="I364" s="53" t="s">
        <v>1691</v>
      </c>
      <c r="J364" s="53" t="s">
        <v>1831</v>
      </c>
    </row>
    <row r="365" spans="1:8" ht="15.75">
      <c r="A365" s="3">
        <v>42450</v>
      </c>
      <c r="B365" s="4" t="s">
        <v>25</v>
      </c>
      <c r="C365" s="4" t="s">
        <v>821</v>
      </c>
      <c r="D365" s="4">
        <v>150</v>
      </c>
      <c r="F365" s="4">
        <v>22786.03</v>
      </c>
      <c r="G365" t="s">
        <v>130</v>
      </c>
      <c r="H365" s="57" t="s">
        <v>822</v>
      </c>
    </row>
    <row r="366" spans="1:7" ht="15">
      <c r="A366" s="5">
        <v>42453</v>
      </c>
      <c r="B366" t="s">
        <v>25</v>
      </c>
      <c r="C366" t="s">
        <v>834</v>
      </c>
      <c r="D366">
        <v>12</v>
      </c>
      <c r="F366">
        <v>22808.03</v>
      </c>
      <c r="G366" t="s">
        <v>82</v>
      </c>
    </row>
    <row r="367" spans="1:10" ht="15">
      <c r="A367" s="81">
        <v>42453</v>
      </c>
      <c r="B367" s="82" t="s">
        <v>25</v>
      </c>
      <c r="C367" s="82" t="s">
        <v>835</v>
      </c>
      <c r="D367" s="82">
        <v>24</v>
      </c>
      <c r="E367" s="82"/>
      <c r="F367" s="82">
        <v>22832.03</v>
      </c>
      <c r="G367" s="82" t="s">
        <v>235</v>
      </c>
      <c r="H367" s="82" t="s">
        <v>109</v>
      </c>
      <c r="J367" s="82" t="s">
        <v>1829</v>
      </c>
    </row>
    <row r="368" spans="1:10" s="1" customFormat="1" ht="15">
      <c r="A368" s="52">
        <v>42458</v>
      </c>
      <c r="B368" s="53" t="s">
        <v>68</v>
      </c>
      <c r="C368" s="53" t="s">
        <v>119</v>
      </c>
      <c r="D368" s="53">
        <v>10</v>
      </c>
      <c r="E368" s="53"/>
      <c r="F368" s="53">
        <v>23242.03</v>
      </c>
      <c r="G368" s="53" t="s">
        <v>66</v>
      </c>
      <c r="H368" s="53" t="s">
        <v>739</v>
      </c>
      <c r="I368" s="53" t="s">
        <v>1691</v>
      </c>
      <c r="J368" s="53" t="s">
        <v>1831</v>
      </c>
    </row>
    <row r="369" spans="1:10" s="1" customFormat="1" ht="15">
      <c r="A369" s="52">
        <v>42458</v>
      </c>
      <c r="B369" s="53" t="s">
        <v>68</v>
      </c>
      <c r="C369" s="53" t="s">
        <v>119</v>
      </c>
      <c r="D369" s="53">
        <v>10</v>
      </c>
      <c r="E369" s="53"/>
      <c r="F369" s="53">
        <v>23252.03</v>
      </c>
      <c r="G369" s="53" t="s">
        <v>66</v>
      </c>
      <c r="H369" s="53" t="s">
        <v>739</v>
      </c>
      <c r="I369" s="53" t="s">
        <v>1691</v>
      </c>
      <c r="J369" s="53" t="s">
        <v>1831</v>
      </c>
    </row>
    <row r="370" spans="1:10" s="1" customFormat="1" ht="15">
      <c r="A370" s="78">
        <v>42458</v>
      </c>
      <c r="B370" s="79" t="s">
        <v>25</v>
      </c>
      <c r="C370" s="79" t="s">
        <v>842</v>
      </c>
      <c r="D370" s="79">
        <v>18</v>
      </c>
      <c r="E370" s="79"/>
      <c r="F370" s="79">
        <v>23072.03</v>
      </c>
      <c r="G370" s="79" t="s">
        <v>66</v>
      </c>
      <c r="H370" s="79" t="s">
        <v>843</v>
      </c>
      <c r="J370" s="79" t="s">
        <v>1827</v>
      </c>
    </row>
    <row r="371" spans="1:10" ht="15">
      <c r="A371" s="81">
        <v>42458</v>
      </c>
      <c r="B371" s="82" t="s">
        <v>25</v>
      </c>
      <c r="C371" s="82" t="s">
        <v>846</v>
      </c>
      <c r="D371" s="82">
        <v>18</v>
      </c>
      <c r="E371" s="82"/>
      <c r="F371" s="82">
        <v>23190.03</v>
      </c>
      <c r="G371" s="82" t="s">
        <v>235</v>
      </c>
      <c r="H371" s="82" t="s">
        <v>808</v>
      </c>
      <c r="J371" s="82" t="s">
        <v>1829</v>
      </c>
    </row>
    <row r="372" spans="1:10" ht="15">
      <c r="A372" s="81">
        <v>42458</v>
      </c>
      <c r="B372" s="82" t="s">
        <v>25</v>
      </c>
      <c r="C372" s="82" t="s">
        <v>847</v>
      </c>
      <c r="D372" s="82">
        <v>18</v>
      </c>
      <c r="E372" s="82"/>
      <c r="F372" s="82">
        <v>23208.03</v>
      </c>
      <c r="G372" s="82" t="s">
        <v>235</v>
      </c>
      <c r="H372" s="82" t="s">
        <v>93</v>
      </c>
      <c r="J372" s="82" t="s">
        <v>1829</v>
      </c>
    </row>
    <row r="373" spans="1:10" s="1" customFormat="1" ht="15">
      <c r="A373" s="78">
        <v>42458</v>
      </c>
      <c r="B373" s="79" t="s">
        <v>25</v>
      </c>
      <c r="C373" s="79" t="s">
        <v>838</v>
      </c>
      <c r="D373" s="79">
        <v>24</v>
      </c>
      <c r="E373" s="79"/>
      <c r="F373" s="79">
        <v>22934.03</v>
      </c>
      <c r="G373" s="79" t="s">
        <v>66</v>
      </c>
      <c r="H373" s="79" t="s">
        <v>1848</v>
      </c>
      <c r="J373" s="79" t="s">
        <v>1827</v>
      </c>
    </row>
    <row r="374" spans="1:10" s="1" customFormat="1" ht="15">
      <c r="A374" s="78">
        <v>42458</v>
      </c>
      <c r="B374" s="79" t="s">
        <v>25</v>
      </c>
      <c r="C374" s="79" t="s">
        <v>848</v>
      </c>
      <c r="D374" s="79">
        <v>24</v>
      </c>
      <c r="E374" s="79"/>
      <c r="F374" s="79">
        <v>23232.03</v>
      </c>
      <c r="G374" s="79" t="s">
        <v>66</v>
      </c>
      <c r="H374" s="79" t="s">
        <v>849</v>
      </c>
      <c r="J374" s="79" t="s">
        <v>1827</v>
      </c>
    </row>
    <row r="375" spans="1:10" ht="15">
      <c r="A375" s="106">
        <v>42440</v>
      </c>
      <c r="B375" s="107" t="s">
        <v>25</v>
      </c>
      <c r="C375" s="108" t="s">
        <v>1846</v>
      </c>
      <c r="D375" s="107">
        <v>12</v>
      </c>
      <c r="E375" s="107"/>
      <c r="F375" s="107"/>
      <c r="G375" s="107" t="s">
        <v>804</v>
      </c>
      <c r="H375" s="107" t="s">
        <v>1849</v>
      </c>
      <c r="J375" s="107" t="s">
        <v>804</v>
      </c>
    </row>
    <row r="376" spans="1:10" ht="15">
      <c r="A376" s="106">
        <v>42440</v>
      </c>
      <c r="B376" s="107" t="s">
        <v>25</v>
      </c>
      <c r="C376" s="108" t="s">
        <v>1846</v>
      </c>
      <c r="D376" s="107">
        <v>12</v>
      </c>
      <c r="E376" s="107"/>
      <c r="F376" s="107"/>
      <c r="G376" s="107" t="s">
        <v>804</v>
      </c>
      <c r="H376" s="107" t="s">
        <v>837</v>
      </c>
      <c r="J376" s="107" t="s">
        <v>804</v>
      </c>
    </row>
    <row r="377" spans="1:10" ht="15">
      <c r="A377" s="81">
        <v>42440</v>
      </c>
      <c r="B377" s="82" t="s">
        <v>25</v>
      </c>
      <c r="C377" s="83" t="s">
        <v>1846</v>
      </c>
      <c r="D377" s="82">
        <v>24</v>
      </c>
      <c r="E377" s="82"/>
      <c r="F377" s="82"/>
      <c r="G377" s="82" t="s">
        <v>235</v>
      </c>
      <c r="H377" s="82" t="s">
        <v>75</v>
      </c>
      <c r="J377" s="82" t="s">
        <v>1829</v>
      </c>
    </row>
    <row r="378" spans="1:10" ht="15">
      <c r="A378" s="81">
        <v>42440</v>
      </c>
      <c r="B378" s="82" t="s">
        <v>25</v>
      </c>
      <c r="C378" s="83" t="s">
        <v>1846</v>
      </c>
      <c r="D378" s="82">
        <v>12</v>
      </c>
      <c r="E378" s="82"/>
      <c r="F378" s="82"/>
      <c r="G378" s="82" t="s">
        <v>235</v>
      </c>
      <c r="H378" s="82" t="s">
        <v>104</v>
      </c>
      <c r="J378" s="82" t="s">
        <v>1829</v>
      </c>
    </row>
    <row r="379" spans="1:10" s="1" customFormat="1" ht="15">
      <c r="A379" s="52">
        <v>42440</v>
      </c>
      <c r="B379" s="53" t="s">
        <v>25</v>
      </c>
      <c r="C379" s="54" t="s">
        <v>1846</v>
      </c>
      <c r="D379" s="53"/>
      <c r="E379" s="53">
        <v>24</v>
      </c>
      <c r="F379" s="53"/>
      <c r="G379" s="53" t="s">
        <v>66</v>
      </c>
      <c r="H379" s="53" t="s">
        <v>1850</v>
      </c>
      <c r="I379" s="53" t="s">
        <v>1691</v>
      </c>
      <c r="J379" s="53" t="s">
        <v>1831</v>
      </c>
    </row>
    <row r="380" spans="1:10" ht="15">
      <c r="A380" s="106">
        <v>42458</v>
      </c>
      <c r="B380" s="107" t="s">
        <v>25</v>
      </c>
      <c r="C380" s="107" t="s">
        <v>836</v>
      </c>
      <c r="D380" s="107">
        <v>78</v>
      </c>
      <c r="E380" s="107"/>
      <c r="F380" s="107">
        <v>22910.03</v>
      </c>
      <c r="G380" s="107" t="s">
        <v>804</v>
      </c>
      <c r="H380" s="107" t="s">
        <v>837</v>
      </c>
      <c r="J380" s="107" t="s">
        <v>804</v>
      </c>
    </row>
    <row r="381" spans="1:8" ht="15">
      <c r="A381" s="5">
        <v>42458</v>
      </c>
      <c r="B381" t="s">
        <v>25</v>
      </c>
      <c r="C381" t="s">
        <v>844</v>
      </c>
      <c r="D381">
        <v>100</v>
      </c>
      <c r="F381">
        <v>23172.03</v>
      </c>
      <c r="G381" t="s">
        <v>130</v>
      </c>
      <c r="H381" t="s">
        <v>845</v>
      </c>
    </row>
    <row r="382" spans="1:10" s="1" customFormat="1" ht="15">
      <c r="A382" s="52">
        <v>42458</v>
      </c>
      <c r="B382" s="53" t="s">
        <v>25</v>
      </c>
      <c r="C382" s="53" t="s">
        <v>840</v>
      </c>
      <c r="D382" s="53">
        <v>120</v>
      </c>
      <c r="E382" s="53"/>
      <c r="F382" s="53">
        <v>23054.03</v>
      </c>
      <c r="G382" s="53" t="s">
        <v>66</v>
      </c>
      <c r="H382" s="96" t="s">
        <v>841</v>
      </c>
      <c r="I382" s="53" t="s">
        <v>1691</v>
      </c>
      <c r="J382" s="53" t="s">
        <v>1831</v>
      </c>
    </row>
    <row r="383" spans="1:10" s="1" customFormat="1" ht="15">
      <c r="A383" s="52">
        <v>42459</v>
      </c>
      <c r="B383" s="53" t="s">
        <v>25</v>
      </c>
      <c r="C383" s="53" t="s">
        <v>850</v>
      </c>
      <c r="D383" s="53">
        <v>40</v>
      </c>
      <c r="E383" s="53"/>
      <c r="F383" s="53">
        <v>23292.03</v>
      </c>
      <c r="G383" s="53" t="s">
        <v>66</v>
      </c>
      <c r="H383" s="53" t="s">
        <v>76</v>
      </c>
      <c r="I383" s="53" t="s">
        <v>1691</v>
      </c>
      <c r="J383" s="53" t="s">
        <v>1831</v>
      </c>
    </row>
    <row r="384" spans="1:10" s="1" customFormat="1" ht="15">
      <c r="A384" s="71">
        <v>42459</v>
      </c>
      <c r="B384" s="72" t="s">
        <v>62</v>
      </c>
      <c r="C384" s="72" t="s">
        <v>851</v>
      </c>
      <c r="D384" s="72">
        <v>40</v>
      </c>
      <c r="E384" s="72"/>
      <c r="F384" s="72">
        <v>23332.03</v>
      </c>
      <c r="G384" s="72" t="s">
        <v>66</v>
      </c>
      <c r="H384" s="72" t="s">
        <v>852</v>
      </c>
      <c r="J384" s="72" t="s">
        <v>1823</v>
      </c>
    </row>
    <row r="385" spans="1:10" s="1" customFormat="1" ht="15">
      <c r="A385" s="71">
        <v>42459</v>
      </c>
      <c r="B385" s="72" t="s">
        <v>62</v>
      </c>
      <c r="C385" s="72" t="s">
        <v>853</v>
      </c>
      <c r="D385" s="72">
        <v>40</v>
      </c>
      <c r="E385" s="72"/>
      <c r="F385" s="72">
        <v>23372.03</v>
      </c>
      <c r="G385" s="72" t="s">
        <v>66</v>
      </c>
      <c r="H385" s="72" t="s">
        <v>852</v>
      </c>
      <c r="J385" s="72" t="s">
        <v>1823</v>
      </c>
    </row>
    <row r="386" spans="1:10" s="1" customFormat="1" ht="15">
      <c r="A386" s="78">
        <v>42459</v>
      </c>
      <c r="B386" s="79" t="s">
        <v>62</v>
      </c>
      <c r="C386" s="79" t="s">
        <v>854</v>
      </c>
      <c r="D386" s="79">
        <v>330</v>
      </c>
      <c r="E386" s="79"/>
      <c r="F386" s="79">
        <v>23702.03</v>
      </c>
      <c r="G386" s="79" t="s">
        <v>66</v>
      </c>
      <c r="H386" s="79" t="s">
        <v>736</v>
      </c>
      <c r="I386" s="79" t="s">
        <v>1827</v>
      </c>
      <c r="J386" s="79" t="s">
        <v>1828</v>
      </c>
    </row>
    <row r="387" spans="1:10" ht="15">
      <c r="A387" s="81">
        <v>42461</v>
      </c>
      <c r="B387" s="82" t="s">
        <v>25</v>
      </c>
      <c r="C387" s="82" t="s">
        <v>858</v>
      </c>
      <c r="D387" s="82">
        <v>18</v>
      </c>
      <c r="E387" s="82"/>
      <c r="F387" s="82">
        <v>23810.03</v>
      </c>
      <c r="G387" s="82" t="s">
        <v>235</v>
      </c>
      <c r="H387" s="82" t="s">
        <v>75</v>
      </c>
      <c r="J387" s="82" t="s">
        <v>1829</v>
      </c>
    </row>
    <row r="388" spans="1:8" ht="15">
      <c r="A388" s="5">
        <v>42461</v>
      </c>
      <c r="B388" t="s">
        <v>25</v>
      </c>
      <c r="C388" t="s">
        <v>862</v>
      </c>
      <c r="D388">
        <v>20</v>
      </c>
      <c r="F388">
        <v>23979.03</v>
      </c>
      <c r="G388" t="s">
        <v>130</v>
      </c>
      <c r="H388" t="s">
        <v>863</v>
      </c>
    </row>
    <row r="389" spans="1:10" ht="15">
      <c r="A389" s="81">
        <v>42461</v>
      </c>
      <c r="B389" s="82" t="s">
        <v>25</v>
      </c>
      <c r="C389" s="82" t="s">
        <v>859</v>
      </c>
      <c r="D389" s="82">
        <v>24</v>
      </c>
      <c r="E389" s="82"/>
      <c r="F389" s="82">
        <v>23834.03</v>
      </c>
      <c r="G389" s="82" t="s">
        <v>235</v>
      </c>
      <c r="H389" s="82" t="s">
        <v>112</v>
      </c>
      <c r="J389" s="82" t="s">
        <v>1829</v>
      </c>
    </row>
    <row r="390" spans="1:10" s="1" customFormat="1" ht="15">
      <c r="A390" s="52">
        <v>42461</v>
      </c>
      <c r="B390" s="53" t="s">
        <v>25</v>
      </c>
      <c r="C390" s="53" t="s">
        <v>857</v>
      </c>
      <c r="D390" s="53">
        <v>40</v>
      </c>
      <c r="E390" s="53"/>
      <c r="F390" s="53">
        <v>23792.03</v>
      </c>
      <c r="G390" s="53" t="s">
        <v>66</v>
      </c>
      <c r="H390" s="53" t="s">
        <v>453</v>
      </c>
      <c r="I390" s="53" t="s">
        <v>1691</v>
      </c>
      <c r="J390" s="53" t="s">
        <v>1831</v>
      </c>
    </row>
    <row r="391" spans="1:10" s="1" customFormat="1" ht="15">
      <c r="A391" s="71">
        <v>42461</v>
      </c>
      <c r="B391" s="72" t="s">
        <v>25</v>
      </c>
      <c r="C391" s="72" t="s">
        <v>855</v>
      </c>
      <c r="D391" s="72">
        <v>50</v>
      </c>
      <c r="E391" s="72"/>
      <c r="F391" s="72">
        <v>23752.03</v>
      </c>
      <c r="G391" s="72" t="s">
        <v>66</v>
      </c>
      <c r="H391" s="72" t="s">
        <v>856</v>
      </c>
      <c r="J391" s="72" t="s">
        <v>1823</v>
      </c>
    </row>
    <row r="392" spans="1:7" ht="15">
      <c r="A392" s="5">
        <v>42461</v>
      </c>
      <c r="B392" t="s">
        <v>25</v>
      </c>
      <c r="C392" t="s">
        <v>860</v>
      </c>
      <c r="D392">
        <v>125</v>
      </c>
      <c r="F392">
        <v>23959.03</v>
      </c>
      <c r="G392" t="s">
        <v>861</v>
      </c>
    </row>
    <row r="393" spans="1:7" ht="15">
      <c r="A393" s="5">
        <v>42464</v>
      </c>
      <c r="B393" t="s">
        <v>28</v>
      </c>
      <c r="C393" t="s">
        <v>133</v>
      </c>
      <c r="D393">
        <v>-260.32</v>
      </c>
      <c r="F393">
        <v>24829.71</v>
      </c>
      <c r="G393" t="s">
        <v>99</v>
      </c>
    </row>
    <row r="394" spans="1:10" s="1" customFormat="1" ht="15">
      <c r="A394" s="52">
        <v>42464</v>
      </c>
      <c r="B394" s="53" t="s">
        <v>25</v>
      </c>
      <c r="C394" s="53" t="s">
        <v>952</v>
      </c>
      <c r="D394" s="53">
        <v>9</v>
      </c>
      <c r="E394" s="53"/>
      <c r="F394" s="53">
        <v>24085.03</v>
      </c>
      <c r="G394" s="53" t="s">
        <v>66</v>
      </c>
      <c r="H394" s="53" t="s">
        <v>74</v>
      </c>
      <c r="I394" s="53" t="s">
        <v>1691</v>
      </c>
      <c r="J394" s="53" t="s">
        <v>1831</v>
      </c>
    </row>
    <row r="395" spans="1:10" s="1" customFormat="1" ht="15">
      <c r="A395" s="78">
        <v>42464</v>
      </c>
      <c r="B395" s="79" t="s">
        <v>25</v>
      </c>
      <c r="C395" s="79" t="s">
        <v>962</v>
      </c>
      <c r="D395" s="79">
        <v>12</v>
      </c>
      <c r="E395" s="79"/>
      <c r="F395" s="79">
        <v>24436.03</v>
      </c>
      <c r="G395" s="79" t="s">
        <v>66</v>
      </c>
      <c r="H395" s="79" t="s">
        <v>115</v>
      </c>
      <c r="J395" s="79" t="s">
        <v>1827</v>
      </c>
    </row>
    <row r="396" spans="1:10" s="1" customFormat="1" ht="15">
      <c r="A396" s="71">
        <v>42464</v>
      </c>
      <c r="B396" s="72" t="s">
        <v>25</v>
      </c>
      <c r="C396" s="72" t="s">
        <v>947</v>
      </c>
      <c r="D396" s="72">
        <v>15</v>
      </c>
      <c r="E396" s="72"/>
      <c r="F396" s="72">
        <v>23994.03</v>
      </c>
      <c r="G396" s="72" t="s">
        <v>66</v>
      </c>
      <c r="H396" s="72" t="s">
        <v>83</v>
      </c>
      <c r="J396" s="72" t="s">
        <v>1823</v>
      </c>
    </row>
    <row r="397" spans="1:10" ht="15">
      <c r="A397" s="81">
        <v>42464</v>
      </c>
      <c r="B397" s="82" t="s">
        <v>25</v>
      </c>
      <c r="C397" s="82" t="s">
        <v>948</v>
      </c>
      <c r="D397" s="82">
        <v>18</v>
      </c>
      <c r="E397" s="82"/>
      <c r="F397" s="82">
        <v>24012.03</v>
      </c>
      <c r="G397" s="82" t="s">
        <v>235</v>
      </c>
      <c r="H397" s="82" t="s">
        <v>949</v>
      </c>
      <c r="J397" s="82" t="s">
        <v>1829</v>
      </c>
    </row>
    <row r="398" spans="1:10" ht="15">
      <c r="A398" s="81">
        <v>42464</v>
      </c>
      <c r="B398" s="82" t="s">
        <v>25</v>
      </c>
      <c r="C398" s="82" t="s">
        <v>955</v>
      </c>
      <c r="D398" s="82">
        <v>18</v>
      </c>
      <c r="E398" s="82"/>
      <c r="F398" s="82">
        <v>24183.03</v>
      </c>
      <c r="G398" s="82" t="s">
        <v>235</v>
      </c>
      <c r="H398" s="82" t="s">
        <v>89</v>
      </c>
      <c r="J398" s="82" t="s">
        <v>1829</v>
      </c>
    </row>
    <row r="399" spans="1:10" ht="15">
      <c r="A399" s="81">
        <v>42464</v>
      </c>
      <c r="B399" s="82" t="s">
        <v>25</v>
      </c>
      <c r="C399" s="82" t="s">
        <v>957</v>
      </c>
      <c r="D399" s="82">
        <v>18</v>
      </c>
      <c r="E399" s="82"/>
      <c r="F399" s="82">
        <v>24298.03</v>
      </c>
      <c r="G399" s="82" t="s">
        <v>235</v>
      </c>
      <c r="H399" s="82" t="s">
        <v>90</v>
      </c>
      <c r="J399" s="82" t="s">
        <v>1829</v>
      </c>
    </row>
    <row r="400" spans="1:10" ht="15">
      <c r="A400" s="81">
        <v>42464</v>
      </c>
      <c r="B400" s="82" t="s">
        <v>25</v>
      </c>
      <c r="C400" s="82" t="s">
        <v>959</v>
      </c>
      <c r="D400" s="82">
        <v>18</v>
      </c>
      <c r="E400" s="82"/>
      <c r="F400" s="82">
        <v>24361.03</v>
      </c>
      <c r="G400" s="82" t="s">
        <v>235</v>
      </c>
      <c r="H400" s="82" t="s">
        <v>90</v>
      </c>
      <c r="J400" s="82" t="s">
        <v>1829</v>
      </c>
    </row>
    <row r="401" spans="1:10" ht="15">
      <c r="A401" s="81">
        <v>42464</v>
      </c>
      <c r="B401" s="82" t="s">
        <v>25</v>
      </c>
      <c r="C401" s="82" t="s">
        <v>961</v>
      </c>
      <c r="D401" s="82">
        <v>18</v>
      </c>
      <c r="E401" s="82"/>
      <c r="F401" s="82">
        <v>24424.03</v>
      </c>
      <c r="G401" s="82" t="s">
        <v>235</v>
      </c>
      <c r="H401" s="82" t="s">
        <v>792</v>
      </c>
      <c r="J401" s="82" t="s">
        <v>1829</v>
      </c>
    </row>
    <row r="402" spans="1:10" ht="15">
      <c r="A402" s="81">
        <v>42464</v>
      </c>
      <c r="B402" s="82" t="s">
        <v>25</v>
      </c>
      <c r="C402" s="82" t="s">
        <v>951</v>
      </c>
      <c r="D402" s="82">
        <v>24</v>
      </c>
      <c r="E402" s="82"/>
      <c r="F402" s="82">
        <v>24076.03</v>
      </c>
      <c r="G402" s="82" t="s">
        <v>235</v>
      </c>
      <c r="H402" s="82" t="s">
        <v>89</v>
      </c>
      <c r="J402" s="82" t="s">
        <v>1829</v>
      </c>
    </row>
    <row r="403" spans="1:10" s="1" customFormat="1" ht="15">
      <c r="A403" s="78">
        <v>42464</v>
      </c>
      <c r="B403" s="79" t="s">
        <v>25</v>
      </c>
      <c r="C403" s="79" t="s">
        <v>950</v>
      </c>
      <c r="D403" s="79">
        <v>40</v>
      </c>
      <c r="E403" s="79"/>
      <c r="F403" s="79">
        <v>24052.03</v>
      </c>
      <c r="G403" s="79" t="s">
        <v>66</v>
      </c>
      <c r="H403" s="79" t="s">
        <v>965</v>
      </c>
      <c r="J403" s="79" t="s">
        <v>1827</v>
      </c>
    </row>
    <row r="404" spans="1:10" s="1" customFormat="1" ht="15">
      <c r="A404" s="71">
        <v>42464</v>
      </c>
      <c r="B404" s="72" t="s">
        <v>25</v>
      </c>
      <c r="C404" s="72" t="s">
        <v>953</v>
      </c>
      <c r="D404" s="72">
        <v>40</v>
      </c>
      <c r="E404" s="72"/>
      <c r="F404" s="72">
        <v>24125.03</v>
      </c>
      <c r="G404" s="72" t="s">
        <v>66</v>
      </c>
      <c r="H404" s="72" t="s">
        <v>91</v>
      </c>
      <c r="J404" s="72" t="s">
        <v>1823</v>
      </c>
    </row>
    <row r="405" spans="1:10" s="1" customFormat="1" ht="15">
      <c r="A405" s="52">
        <v>42464</v>
      </c>
      <c r="B405" s="53" t="s">
        <v>25</v>
      </c>
      <c r="C405" s="53" t="s">
        <v>954</v>
      </c>
      <c r="D405" s="53">
        <v>40</v>
      </c>
      <c r="E405" s="53"/>
      <c r="F405" s="53">
        <v>24165.03</v>
      </c>
      <c r="G405" s="53" t="s">
        <v>66</v>
      </c>
      <c r="H405" s="53" t="s">
        <v>88</v>
      </c>
      <c r="I405" s="53" t="s">
        <v>1691</v>
      </c>
      <c r="J405" s="53" t="s">
        <v>1831</v>
      </c>
    </row>
    <row r="406" spans="1:10" s="1" customFormat="1" ht="15">
      <c r="A406" s="71">
        <v>42464</v>
      </c>
      <c r="B406" s="72" t="s">
        <v>62</v>
      </c>
      <c r="C406" s="72" t="s">
        <v>963</v>
      </c>
      <c r="D406" s="72">
        <v>40</v>
      </c>
      <c r="E406" s="72"/>
      <c r="F406" s="72">
        <v>24476.03</v>
      </c>
      <c r="G406" s="72" t="s">
        <v>66</v>
      </c>
      <c r="H406" s="72" t="s">
        <v>256</v>
      </c>
      <c r="J406" s="72" t="s">
        <v>1823</v>
      </c>
    </row>
    <row r="407" spans="1:10" s="1" customFormat="1" ht="15">
      <c r="A407" s="71">
        <v>42464</v>
      </c>
      <c r="B407" s="72" t="s">
        <v>25</v>
      </c>
      <c r="C407" s="72" t="s">
        <v>958</v>
      </c>
      <c r="D407" s="72">
        <v>45</v>
      </c>
      <c r="E407" s="72"/>
      <c r="F407" s="72">
        <v>24343.03</v>
      </c>
      <c r="G407" s="72" t="s">
        <v>66</v>
      </c>
      <c r="H407" s="72" t="s">
        <v>83</v>
      </c>
      <c r="J407" s="72" t="s">
        <v>1823</v>
      </c>
    </row>
    <row r="408" spans="1:10" s="1" customFormat="1" ht="15">
      <c r="A408" s="71">
        <v>42464</v>
      </c>
      <c r="B408" s="72" t="s">
        <v>25</v>
      </c>
      <c r="C408" s="72" t="s">
        <v>960</v>
      </c>
      <c r="D408" s="72">
        <v>45</v>
      </c>
      <c r="E408" s="72"/>
      <c r="F408" s="72">
        <v>24406.03</v>
      </c>
      <c r="G408" s="72" t="s">
        <v>66</v>
      </c>
      <c r="H408" s="72" t="s">
        <v>83</v>
      </c>
      <c r="J408" s="72" t="s">
        <v>1823</v>
      </c>
    </row>
    <row r="409" spans="1:10" s="1" customFormat="1" ht="15">
      <c r="A409" s="52">
        <v>42464</v>
      </c>
      <c r="B409" s="53" t="s">
        <v>25</v>
      </c>
      <c r="C409" s="53" t="s">
        <v>956</v>
      </c>
      <c r="D409" s="53">
        <v>97</v>
      </c>
      <c r="E409" s="53"/>
      <c r="F409" s="53">
        <v>24280.03</v>
      </c>
      <c r="G409" s="53" t="s">
        <v>66</v>
      </c>
      <c r="H409" s="53" t="s">
        <v>74</v>
      </c>
      <c r="I409" s="53" t="s">
        <v>1691</v>
      </c>
      <c r="J409" s="53" t="s">
        <v>1831</v>
      </c>
    </row>
    <row r="410" spans="1:7" ht="15">
      <c r="A410" s="5">
        <v>42464</v>
      </c>
      <c r="B410" t="s">
        <v>62</v>
      </c>
      <c r="C410" t="s">
        <v>964</v>
      </c>
      <c r="D410">
        <v>614</v>
      </c>
      <c r="F410">
        <v>25090.03</v>
      </c>
      <c r="G410" t="s">
        <v>125</v>
      </c>
    </row>
    <row r="411" spans="1:10" s="1" customFormat="1" ht="15">
      <c r="A411" s="52">
        <v>42465</v>
      </c>
      <c r="B411" s="53" t="s">
        <v>68</v>
      </c>
      <c r="C411" s="53" t="s">
        <v>114</v>
      </c>
      <c r="D411" s="53">
        <v>20</v>
      </c>
      <c r="E411" s="53"/>
      <c r="F411" s="53">
        <v>24915.71</v>
      </c>
      <c r="G411" s="53" t="s">
        <v>66</v>
      </c>
      <c r="H411" s="53" t="s">
        <v>753</v>
      </c>
      <c r="I411" s="53" t="s">
        <v>1691</v>
      </c>
      <c r="J411" s="53" t="s">
        <v>1831</v>
      </c>
    </row>
    <row r="412" spans="1:10" ht="15">
      <c r="A412" s="81">
        <v>42465</v>
      </c>
      <c r="B412" s="82" t="s">
        <v>25</v>
      </c>
      <c r="C412" s="82" t="s">
        <v>968</v>
      </c>
      <c r="D412" s="82">
        <v>66</v>
      </c>
      <c r="E412" s="82"/>
      <c r="F412" s="82">
        <v>24895.71</v>
      </c>
      <c r="G412" s="82" t="s">
        <v>235</v>
      </c>
      <c r="H412" s="82" t="s">
        <v>987</v>
      </c>
      <c r="J412" s="82" t="s">
        <v>1829</v>
      </c>
    </row>
    <row r="413" spans="1:10" s="1" customFormat="1" ht="15">
      <c r="A413" s="87">
        <v>42466</v>
      </c>
      <c r="B413" s="88" t="s">
        <v>70</v>
      </c>
      <c r="C413" s="88" t="s">
        <v>971</v>
      </c>
      <c r="D413" s="88">
        <v>-1298.16</v>
      </c>
      <c r="E413" s="88"/>
      <c r="F413" s="88">
        <v>23641.55</v>
      </c>
      <c r="G413" s="88" t="s">
        <v>66</v>
      </c>
      <c r="H413" s="88" t="s">
        <v>79</v>
      </c>
      <c r="I413" s="88" t="s">
        <v>1833</v>
      </c>
      <c r="J413" s="89">
        <v>42430</v>
      </c>
    </row>
    <row r="414" spans="1:10" ht="15">
      <c r="A414" s="81">
        <v>42466</v>
      </c>
      <c r="B414" s="82" t="s">
        <v>25</v>
      </c>
      <c r="C414" s="82" t="s">
        <v>970</v>
      </c>
      <c r="D414" s="82">
        <v>6</v>
      </c>
      <c r="E414" s="82"/>
      <c r="F414" s="82">
        <v>24939.71</v>
      </c>
      <c r="G414" s="82" t="s">
        <v>235</v>
      </c>
      <c r="H414" s="82" t="s">
        <v>90</v>
      </c>
      <c r="J414" s="82" t="s">
        <v>1829</v>
      </c>
    </row>
    <row r="415" spans="1:10" ht="15">
      <c r="A415" s="81">
        <v>42466</v>
      </c>
      <c r="B415" s="82" t="s">
        <v>25</v>
      </c>
      <c r="C415" s="82" t="s">
        <v>969</v>
      </c>
      <c r="D415" s="82">
        <v>18</v>
      </c>
      <c r="E415" s="82"/>
      <c r="F415" s="82">
        <v>24933.71</v>
      </c>
      <c r="G415" s="82" t="s">
        <v>235</v>
      </c>
      <c r="H415" s="82" t="s">
        <v>104</v>
      </c>
      <c r="J415" s="82" t="s">
        <v>1829</v>
      </c>
    </row>
    <row r="416" spans="1:10" ht="15">
      <c r="A416" s="5">
        <v>42468</v>
      </c>
      <c r="B416" t="s">
        <v>29</v>
      </c>
      <c r="C416" t="s">
        <v>973</v>
      </c>
      <c r="D416">
        <v>-156</v>
      </c>
      <c r="F416">
        <v>23585.55</v>
      </c>
      <c r="G416" t="s">
        <v>804</v>
      </c>
      <c r="H416" t="s">
        <v>989</v>
      </c>
      <c r="J416" s="1" t="s">
        <v>1851</v>
      </c>
    </row>
    <row r="417" spans="1:10" ht="15">
      <c r="A417" s="81">
        <v>42468</v>
      </c>
      <c r="B417" s="82" t="s">
        <v>25</v>
      </c>
      <c r="C417" s="82" t="s">
        <v>972</v>
      </c>
      <c r="D417" s="82">
        <v>100</v>
      </c>
      <c r="E417" s="82"/>
      <c r="F417" s="82">
        <v>23741.55</v>
      </c>
      <c r="G417" s="82" t="s">
        <v>235</v>
      </c>
      <c r="H417" s="82" t="s">
        <v>988</v>
      </c>
      <c r="J417" s="82" t="s">
        <v>1829</v>
      </c>
    </row>
    <row r="418" spans="1:10" s="1" customFormat="1" ht="15">
      <c r="A418" s="52">
        <v>42471</v>
      </c>
      <c r="B418" s="53" t="s">
        <v>68</v>
      </c>
      <c r="C418" s="53" t="s">
        <v>119</v>
      </c>
      <c r="D418" s="53">
        <v>10</v>
      </c>
      <c r="E418" s="53"/>
      <c r="F418" s="53">
        <v>23595.55</v>
      </c>
      <c r="G418" s="53" t="s">
        <v>66</v>
      </c>
      <c r="H418" s="53" t="s">
        <v>739</v>
      </c>
      <c r="I418" s="53" t="s">
        <v>1691</v>
      </c>
      <c r="J418" s="53" t="s">
        <v>1831</v>
      </c>
    </row>
    <row r="419" spans="1:10" ht="15">
      <c r="A419" s="106">
        <v>42473</v>
      </c>
      <c r="B419" s="107" t="s">
        <v>25</v>
      </c>
      <c r="C419" s="107" t="s">
        <v>974</v>
      </c>
      <c r="D419" s="107">
        <v>78</v>
      </c>
      <c r="E419" s="107"/>
      <c r="F419" s="107">
        <v>23673.55</v>
      </c>
      <c r="G419" s="107" t="s">
        <v>804</v>
      </c>
      <c r="H419" s="107" t="s">
        <v>1849</v>
      </c>
      <c r="J419" s="107" t="s">
        <v>804</v>
      </c>
    </row>
    <row r="420" spans="1:8" ht="15">
      <c r="A420" s="5">
        <v>42474</v>
      </c>
      <c r="B420" t="s">
        <v>29</v>
      </c>
      <c r="C420" t="s">
        <v>976</v>
      </c>
      <c r="D420">
        <v>-179.34</v>
      </c>
      <c r="F420">
        <v>23909.76</v>
      </c>
      <c r="G420" t="s">
        <v>84</v>
      </c>
      <c r="H420" t="s">
        <v>990</v>
      </c>
    </row>
    <row r="421" spans="1:7" ht="15">
      <c r="A421" s="5">
        <v>42474</v>
      </c>
      <c r="B421" t="s">
        <v>25</v>
      </c>
      <c r="C421" t="s">
        <v>975</v>
      </c>
      <c r="D421">
        <v>415.55</v>
      </c>
      <c r="F421">
        <v>24089.1</v>
      </c>
      <c r="G421" t="s">
        <v>92</v>
      </c>
    </row>
    <row r="422" spans="1:10" s="1" customFormat="1" ht="15">
      <c r="A422" s="103">
        <v>42475</v>
      </c>
      <c r="B422" s="104" t="s">
        <v>29</v>
      </c>
      <c r="C422" s="104" t="s">
        <v>979</v>
      </c>
      <c r="D422" s="104">
        <v>-455</v>
      </c>
      <c r="E422" s="104"/>
      <c r="F422" s="104">
        <v>23646.76</v>
      </c>
      <c r="G422" s="104" t="s">
        <v>66</v>
      </c>
      <c r="H422" s="104" t="s">
        <v>94</v>
      </c>
      <c r="I422" s="104" t="s">
        <v>1841</v>
      </c>
      <c r="J422" s="104" t="s">
        <v>94</v>
      </c>
    </row>
    <row r="423" spans="1:7" ht="15">
      <c r="A423" s="5">
        <v>42475</v>
      </c>
      <c r="B423" t="s">
        <v>25</v>
      </c>
      <c r="C423" t="s">
        <v>978</v>
      </c>
      <c r="D423">
        <v>12</v>
      </c>
      <c r="F423">
        <v>24101.76</v>
      </c>
      <c r="G423" t="s">
        <v>82</v>
      </c>
    </row>
    <row r="424" spans="1:10" s="1" customFormat="1" ht="15">
      <c r="A424" s="52">
        <v>42475</v>
      </c>
      <c r="B424" s="53" t="s">
        <v>25</v>
      </c>
      <c r="C424" s="53" t="s">
        <v>977</v>
      </c>
      <c r="D424" s="53">
        <v>180</v>
      </c>
      <c r="E424" s="53"/>
      <c r="F424" s="53">
        <v>24089.76</v>
      </c>
      <c r="G424" s="53" t="s">
        <v>66</v>
      </c>
      <c r="H424" s="53" t="s">
        <v>991</v>
      </c>
      <c r="I424" s="53" t="s">
        <v>1691</v>
      </c>
      <c r="J424" s="53" t="s">
        <v>1831</v>
      </c>
    </row>
    <row r="425" spans="1:8" ht="15.75">
      <c r="A425" s="3">
        <v>42478</v>
      </c>
      <c r="B425" s="4" t="s">
        <v>29</v>
      </c>
      <c r="C425" s="4" t="s">
        <v>983</v>
      </c>
      <c r="D425" s="4">
        <v>-445</v>
      </c>
      <c r="F425" s="4">
        <v>23487.76</v>
      </c>
      <c r="G425" t="s">
        <v>77</v>
      </c>
      <c r="H425" t="s">
        <v>993</v>
      </c>
    </row>
    <row r="426" spans="1:7" ht="15.75">
      <c r="A426" s="3">
        <v>42478</v>
      </c>
      <c r="B426" s="4" t="s">
        <v>28</v>
      </c>
      <c r="C426" s="4" t="s">
        <v>65</v>
      </c>
      <c r="D426" s="4">
        <v>-102.92</v>
      </c>
      <c r="F426" s="4">
        <v>23341.74</v>
      </c>
      <c r="G426" t="s">
        <v>85</v>
      </c>
    </row>
    <row r="427" spans="1:7" ht="15.75">
      <c r="A427" s="3">
        <v>42478</v>
      </c>
      <c r="B427" s="4" t="s">
        <v>28</v>
      </c>
      <c r="C427" s="4" t="s">
        <v>984</v>
      </c>
      <c r="D427" s="4">
        <v>-43.1</v>
      </c>
      <c r="F427" s="4">
        <v>23444.66</v>
      </c>
      <c r="G427" t="s">
        <v>86</v>
      </c>
    </row>
    <row r="428" spans="1:10" s="1" customFormat="1" ht="15.75">
      <c r="A428" s="109">
        <v>42478</v>
      </c>
      <c r="B428" s="66" t="s">
        <v>68</v>
      </c>
      <c r="C428" s="66" t="s">
        <v>119</v>
      </c>
      <c r="D428" s="66">
        <v>10</v>
      </c>
      <c r="E428" s="53"/>
      <c r="F428" s="66">
        <v>23932.76</v>
      </c>
      <c r="G428" s="53" t="s">
        <v>66</v>
      </c>
      <c r="H428" s="53" t="s">
        <v>739</v>
      </c>
      <c r="I428" s="53" t="s">
        <v>1691</v>
      </c>
      <c r="J428" s="53" t="s">
        <v>1831</v>
      </c>
    </row>
    <row r="429" spans="1:10" s="1" customFormat="1" ht="15.75">
      <c r="A429" s="109">
        <v>42478</v>
      </c>
      <c r="B429" s="66" t="s">
        <v>25</v>
      </c>
      <c r="C429" s="66" t="s">
        <v>981</v>
      </c>
      <c r="D429" s="66">
        <v>20</v>
      </c>
      <c r="E429" s="53"/>
      <c r="F429" s="66">
        <v>23706.76</v>
      </c>
      <c r="G429" s="53" t="s">
        <v>66</v>
      </c>
      <c r="H429" s="53" t="s">
        <v>440</v>
      </c>
      <c r="I429" s="53" t="s">
        <v>1691</v>
      </c>
      <c r="J429" s="53" t="s">
        <v>1831</v>
      </c>
    </row>
    <row r="430" spans="1:10" s="1" customFormat="1" ht="15.75">
      <c r="A430" s="109">
        <v>42478</v>
      </c>
      <c r="B430" s="66" t="s">
        <v>25</v>
      </c>
      <c r="C430" s="66" t="s">
        <v>980</v>
      </c>
      <c r="D430" s="66">
        <v>40</v>
      </c>
      <c r="E430" s="53"/>
      <c r="F430" s="66">
        <v>23686.76</v>
      </c>
      <c r="G430" s="53" t="s">
        <v>66</v>
      </c>
      <c r="H430" s="53" t="s">
        <v>770</v>
      </c>
      <c r="I430" s="53" t="s">
        <v>1691</v>
      </c>
      <c r="J430" s="53" t="s">
        <v>1831</v>
      </c>
    </row>
    <row r="431" spans="1:10" s="1" customFormat="1" ht="15.75">
      <c r="A431" s="109">
        <v>42478</v>
      </c>
      <c r="B431" s="66" t="s">
        <v>25</v>
      </c>
      <c r="C431" s="66" t="s">
        <v>982</v>
      </c>
      <c r="D431" s="66">
        <v>216</v>
      </c>
      <c r="E431" s="53"/>
      <c r="F431" s="66">
        <v>23922.76</v>
      </c>
      <c r="G431" s="53" t="s">
        <v>66</v>
      </c>
      <c r="H431" s="53" t="s">
        <v>992</v>
      </c>
      <c r="I431" s="53" t="s">
        <v>1691</v>
      </c>
      <c r="J431" s="53" t="s">
        <v>1831</v>
      </c>
    </row>
    <row r="432" spans="1:8" ht="15.75">
      <c r="A432" s="3">
        <v>42480</v>
      </c>
      <c r="B432" s="4" t="s">
        <v>29</v>
      </c>
      <c r="C432" s="4" t="s">
        <v>986</v>
      </c>
      <c r="D432" s="4">
        <v>-590</v>
      </c>
      <c r="F432" s="4">
        <v>22376.74</v>
      </c>
      <c r="G432" t="s">
        <v>87</v>
      </c>
      <c r="H432" t="s">
        <v>995</v>
      </c>
    </row>
    <row r="433" spans="1:8" ht="15.75">
      <c r="A433" s="3">
        <v>42480</v>
      </c>
      <c r="B433" s="4" t="s">
        <v>29</v>
      </c>
      <c r="C433" s="4" t="s">
        <v>985</v>
      </c>
      <c r="D433" s="4">
        <v>-375</v>
      </c>
      <c r="F433" s="4">
        <v>22966.74</v>
      </c>
      <c r="G433" t="s">
        <v>82</v>
      </c>
      <c r="H433" t="s">
        <v>994</v>
      </c>
    </row>
    <row r="434" spans="1:8" ht="15">
      <c r="A434" s="5">
        <v>42482</v>
      </c>
      <c r="B434" t="s">
        <v>29</v>
      </c>
      <c r="C434" t="s">
        <v>996</v>
      </c>
      <c r="D434">
        <v>-670</v>
      </c>
      <c r="F434">
        <v>21706.74</v>
      </c>
      <c r="G434" t="s">
        <v>861</v>
      </c>
      <c r="H434" t="s">
        <v>134</v>
      </c>
    </row>
    <row r="435" spans="1:8" ht="15">
      <c r="A435" s="5">
        <v>42485</v>
      </c>
      <c r="B435" t="s">
        <v>29</v>
      </c>
      <c r="C435" t="s">
        <v>1004</v>
      </c>
      <c r="D435">
        <v>-41</v>
      </c>
      <c r="F435">
        <v>22361.74</v>
      </c>
      <c r="G435" t="s">
        <v>826</v>
      </c>
      <c r="H435" t="s">
        <v>1005</v>
      </c>
    </row>
    <row r="436" spans="1:10" s="1" customFormat="1" ht="15">
      <c r="A436" s="52">
        <v>42485</v>
      </c>
      <c r="B436" s="53" t="s">
        <v>68</v>
      </c>
      <c r="C436" s="53" t="s">
        <v>119</v>
      </c>
      <c r="D436" s="53">
        <v>10</v>
      </c>
      <c r="E436" s="53"/>
      <c r="F436" s="53">
        <v>22402.74</v>
      </c>
      <c r="G436" s="53" t="s">
        <v>66</v>
      </c>
      <c r="H436" s="53" t="s">
        <v>739</v>
      </c>
      <c r="I436" s="53" t="s">
        <v>1691</v>
      </c>
      <c r="J436" s="53" t="s">
        <v>1831</v>
      </c>
    </row>
    <row r="437" spans="1:10" ht="15">
      <c r="A437" s="81">
        <v>42485</v>
      </c>
      <c r="B437" s="82" t="s">
        <v>25</v>
      </c>
      <c r="C437" s="82" t="s">
        <v>997</v>
      </c>
      <c r="D437" s="82">
        <v>24</v>
      </c>
      <c r="E437" s="82"/>
      <c r="F437" s="82">
        <v>21730.74</v>
      </c>
      <c r="G437" s="82" t="s">
        <v>235</v>
      </c>
      <c r="H437" s="82" t="s">
        <v>109</v>
      </c>
      <c r="J437" s="82" t="s">
        <v>1829</v>
      </c>
    </row>
    <row r="438" spans="1:10" ht="15">
      <c r="A438" s="81">
        <v>42485</v>
      </c>
      <c r="B438" s="82" t="s">
        <v>25</v>
      </c>
      <c r="C438" s="82" t="s">
        <v>998</v>
      </c>
      <c r="D438" s="82">
        <v>72</v>
      </c>
      <c r="E438" s="82"/>
      <c r="F438" s="82">
        <v>21802.74</v>
      </c>
      <c r="G438" s="82" t="s">
        <v>235</v>
      </c>
      <c r="H438" s="82" t="s">
        <v>999</v>
      </c>
      <c r="J438" s="82" t="s">
        <v>1829</v>
      </c>
    </row>
    <row r="439" spans="1:10" s="1" customFormat="1" ht="15">
      <c r="A439" s="52">
        <v>42485</v>
      </c>
      <c r="B439" s="53" t="s">
        <v>25</v>
      </c>
      <c r="C439" s="53" t="s">
        <v>1000</v>
      </c>
      <c r="D439" s="53">
        <v>90</v>
      </c>
      <c r="E439" s="53"/>
      <c r="F439" s="53">
        <v>21892.74</v>
      </c>
      <c r="G439" s="53" t="s">
        <v>66</v>
      </c>
      <c r="H439" s="53" t="s">
        <v>1001</v>
      </c>
      <c r="I439" s="53" t="s">
        <v>1691</v>
      </c>
      <c r="J439" s="53" t="s">
        <v>1831</v>
      </c>
    </row>
    <row r="440" spans="1:8" ht="15">
      <c r="A440" s="5">
        <v>42485</v>
      </c>
      <c r="B440" t="s">
        <v>62</v>
      </c>
      <c r="C440" t="s">
        <v>1002</v>
      </c>
      <c r="D440">
        <v>500</v>
      </c>
      <c r="F440">
        <v>22392.74</v>
      </c>
      <c r="G440" t="s">
        <v>1015</v>
      </c>
      <c r="H440" t="s">
        <v>1003</v>
      </c>
    </row>
    <row r="441" spans="1:8" ht="15">
      <c r="A441" s="5">
        <v>42486</v>
      </c>
      <c r="B441" t="s">
        <v>29</v>
      </c>
      <c r="C441" t="s">
        <v>1008</v>
      </c>
      <c r="D441">
        <v>-614.63</v>
      </c>
      <c r="F441">
        <v>21775.11</v>
      </c>
      <c r="G441" t="s">
        <v>82</v>
      </c>
      <c r="H441" t="s">
        <v>1009</v>
      </c>
    </row>
    <row r="442" spans="1:10" s="1" customFormat="1" ht="15">
      <c r="A442" s="52">
        <v>42486</v>
      </c>
      <c r="B442" s="53" t="s">
        <v>25</v>
      </c>
      <c r="C442" s="53" t="s">
        <v>1006</v>
      </c>
      <c r="D442" s="53">
        <v>10</v>
      </c>
      <c r="E442" s="53"/>
      <c r="F442" s="53">
        <v>22371.74</v>
      </c>
      <c r="G442" s="53" t="s">
        <v>66</v>
      </c>
      <c r="H442" s="53" t="s">
        <v>750</v>
      </c>
      <c r="I442" s="53" t="s">
        <v>1691</v>
      </c>
      <c r="J442" s="53" t="s">
        <v>1831</v>
      </c>
    </row>
    <row r="443" spans="1:10" ht="15">
      <c r="A443" s="81">
        <v>42486</v>
      </c>
      <c r="B443" s="82" t="s">
        <v>25</v>
      </c>
      <c r="C443" s="82" t="s">
        <v>1007</v>
      </c>
      <c r="D443" s="82">
        <v>18</v>
      </c>
      <c r="E443" s="82"/>
      <c r="F443" s="82">
        <v>22389.74</v>
      </c>
      <c r="G443" s="82" t="s">
        <v>235</v>
      </c>
      <c r="H443" s="82" t="s">
        <v>112</v>
      </c>
      <c r="J443" s="82" t="s">
        <v>1829</v>
      </c>
    </row>
    <row r="444" spans="1:8" ht="15">
      <c r="A444" s="5">
        <v>42487</v>
      </c>
      <c r="B444" t="s">
        <v>29</v>
      </c>
      <c r="C444" t="s">
        <v>1013</v>
      </c>
      <c r="D444">
        <v>-569.87</v>
      </c>
      <c r="F444">
        <v>21197.24</v>
      </c>
      <c r="G444" t="s">
        <v>724</v>
      </c>
      <c r="H444" s="53" t="s">
        <v>1014</v>
      </c>
    </row>
    <row r="445" spans="1:8" ht="15">
      <c r="A445" s="5">
        <v>42487</v>
      </c>
      <c r="B445" t="s">
        <v>29</v>
      </c>
      <c r="C445" t="s">
        <v>1012</v>
      </c>
      <c r="D445">
        <v>-168</v>
      </c>
      <c r="F445">
        <v>21767.11</v>
      </c>
      <c r="G445" t="s">
        <v>235</v>
      </c>
      <c r="H445" t="s">
        <v>72</v>
      </c>
    </row>
    <row r="446" spans="1:10" s="1" customFormat="1" ht="15">
      <c r="A446" s="52">
        <v>42487</v>
      </c>
      <c r="B446" s="53" t="s">
        <v>25</v>
      </c>
      <c r="C446" s="53" t="s">
        <v>1010</v>
      </c>
      <c r="D446" s="53">
        <v>40</v>
      </c>
      <c r="E446" s="53"/>
      <c r="F446" s="53">
        <v>21815.11</v>
      </c>
      <c r="G446" s="53" t="s">
        <v>66</v>
      </c>
      <c r="H446" s="53" t="s">
        <v>76</v>
      </c>
      <c r="I446" s="53" t="s">
        <v>1691</v>
      </c>
      <c r="J446" s="53" t="s">
        <v>1831</v>
      </c>
    </row>
    <row r="447" spans="1:7" ht="15">
      <c r="A447" s="5">
        <v>42487</v>
      </c>
      <c r="B447" t="s">
        <v>68</v>
      </c>
      <c r="C447" t="s">
        <v>1011</v>
      </c>
      <c r="D447">
        <v>120</v>
      </c>
      <c r="F447">
        <v>21935.11</v>
      </c>
      <c r="G447" t="s">
        <v>130</v>
      </c>
    </row>
    <row r="448" spans="1:7" ht="15">
      <c r="A448" s="5">
        <v>42489</v>
      </c>
      <c r="B448" t="s">
        <v>28</v>
      </c>
      <c r="C448" t="s">
        <v>60</v>
      </c>
      <c r="D448">
        <v>-226</v>
      </c>
      <c r="F448">
        <v>20971.24</v>
      </c>
      <c r="G448" t="s">
        <v>153</v>
      </c>
    </row>
    <row r="449" spans="1:10" s="1" customFormat="1" ht="15">
      <c r="A449" s="52">
        <v>42493</v>
      </c>
      <c r="B449" s="53" t="s">
        <v>25</v>
      </c>
      <c r="C449" s="53" t="s">
        <v>1019</v>
      </c>
      <c r="D449" s="53">
        <v>10</v>
      </c>
      <c r="E449" s="53"/>
      <c r="F449" s="53">
        <v>21037.24</v>
      </c>
      <c r="G449" s="53" t="s">
        <v>66</v>
      </c>
      <c r="H449" s="53" t="s">
        <v>750</v>
      </c>
      <c r="I449" s="53" t="s">
        <v>1691</v>
      </c>
      <c r="J449" s="53" t="s">
        <v>1831</v>
      </c>
    </row>
    <row r="450" spans="1:10" s="1" customFormat="1" ht="15">
      <c r="A450" s="52">
        <v>42493</v>
      </c>
      <c r="B450" s="53" t="s">
        <v>25</v>
      </c>
      <c r="C450" s="53" t="s">
        <v>1023</v>
      </c>
      <c r="D450" s="53">
        <v>10</v>
      </c>
      <c r="E450" s="53"/>
      <c r="F450" s="53">
        <v>21119.24</v>
      </c>
      <c r="G450" s="53" t="s">
        <v>66</v>
      </c>
      <c r="H450" s="53" t="s">
        <v>711</v>
      </c>
      <c r="I450" s="53" t="s">
        <v>1691</v>
      </c>
      <c r="J450" s="53" t="s">
        <v>1831</v>
      </c>
    </row>
    <row r="451" spans="1:10" s="1" customFormat="1" ht="15">
      <c r="A451" s="52">
        <v>42493</v>
      </c>
      <c r="B451" s="53" t="s">
        <v>68</v>
      </c>
      <c r="C451" s="53" t="s">
        <v>119</v>
      </c>
      <c r="D451" s="53">
        <v>10</v>
      </c>
      <c r="E451" s="53"/>
      <c r="F451" s="53">
        <v>21169.24</v>
      </c>
      <c r="G451" s="53" t="s">
        <v>66</v>
      </c>
      <c r="H451" s="53" t="s">
        <v>739</v>
      </c>
      <c r="I451" s="53" t="s">
        <v>1691</v>
      </c>
      <c r="J451" s="53" t="s">
        <v>1831</v>
      </c>
    </row>
    <row r="452" spans="1:7" ht="15">
      <c r="A452" s="5">
        <v>42493</v>
      </c>
      <c r="B452" t="s">
        <v>25</v>
      </c>
      <c r="C452" t="s">
        <v>101</v>
      </c>
      <c r="D452">
        <v>12</v>
      </c>
      <c r="F452">
        <v>21181.24</v>
      </c>
      <c r="G452" t="s">
        <v>82</v>
      </c>
    </row>
    <row r="453" spans="1:10" ht="15">
      <c r="A453" s="81">
        <v>42493</v>
      </c>
      <c r="B453" s="82" t="s">
        <v>25</v>
      </c>
      <c r="C453" s="82" t="s">
        <v>1016</v>
      </c>
      <c r="D453" s="82">
        <v>18</v>
      </c>
      <c r="E453" s="82"/>
      <c r="F453" s="82">
        <v>20989.24</v>
      </c>
      <c r="G453" s="82" t="s">
        <v>235</v>
      </c>
      <c r="H453" s="82" t="s">
        <v>90</v>
      </c>
      <c r="J453" s="82" t="s">
        <v>1829</v>
      </c>
    </row>
    <row r="454" spans="1:10" ht="15">
      <c r="A454" s="81">
        <v>42493</v>
      </c>
      <c r="B454" s="82" t="s">
        <v>25</v>
      </c>
      <c r="C454" s="82" t="s">
        <v>1018</v>
      </c>
      <c r="D454" s="82">
        <v>18</v>
      </c>
      <c r="E454" s="82"/>
      <c r="F454" s="82">
        <v>21027.24</v>
      </c>
      <c r="G454" s="82" t="s">
        <v>235</v>
      </c>
      <c r="H454" s="82" t="s">
        <v>75</v>
      </c>
      <c r="J454" s="82" t="s">
        <v>1829</v>
      </c>
    </row>
    <row r="455" spans="1:10" ht="15">
      <c r="A455" s="81">
        <v>42493</v>
      </c>
      <c r="B455" s="82" t="s">
        <v>25</v>
      </c>
      <c r="C455" s="82" t="s">
        <v>1021</v>
      </c>
      <c r="D455" s="82">
        <v>18</v>
      </c>
      <c r="E455" s="82"/>
      <c r="F455" s="82">
        <v>21085.24</v>
      </c>
      <c r="G455" s="82" t="s">
        <v>235</v>
      </c>
      <c r="H455" s="82" t="s">
        <v>89</v>
      </c>
      <c r="J455" s="82" t="s">
        <v>1829</v>
      </c>
    </row>
    <row r="456" spans="1:10" s="1" customFormat="1" ht="15">
      <c r="A456" s="71">
        <v>42493</v>
      </c>
      <c r="B456" s="72" t="s">
        <v>25</v>
      </c>
      <c r="C456" s="72" t="s">
        <v>1017</v>
      </c>
      <c r="D456" s="72">
        <v>20</v>
      </c>
      <c r="E456" s="72"/>
      <c r="F456" s="72">
        <v>21009.24</v>
      </c>
      <c r="G456" s="72" t="s">
        <v>66</v>
      </c>
      <c r="H456" s="72" t="s">
        <v>717</v>
      </c>
      <c r="J456" s="72" t="s">
        <v>1823</v>
      </c>
    </row>
    <row r="457" spans="1:10" ht="15">
      <c r="A457" s="81">
        <v>42493</v>
      </c>
      <c r="B457" s="82" t="s">
        <v>25</v>
      </c>
      <c r="C457" s="82" t="s">
        <v>1022</v>
      </c>
      <c r="D457" s="82">
        <v>24</v>
      </c>
      <c r="E457" s="82"/>
      <c r="F457" s="82">
        <v>21109.24</v>
      </c>
      <c r="G457" s="82" t="s">
        <v>235</v>
      </c>
      <c r="H457" s="82" t="s">
        <v>93</v>
      </c>
      <c r="J457" s="82" t="s">
        <v>1829</v>
      </c>
    </row>
    <row r="458" spans="1:10" s="1" customFormat="1" ht="15">
      <c r="A458" s="52">
        <v>42493</v>
      </c>
      <c r="B458" s="53" t="s">
        <v>25</v>
      </c>
      <c r="C458" s="53" t="s">
        <v>1020</v>
      </c>
      <c r="D458" s="53">
        <v>30</v>
      </c>
      <c r="E458" s="53"/>
      <c r="F458" s="53">
        <v>21067.24</v>
      </c>
      <c r="G458" s="53" t="s">
        <v>66</v>
      </c>
      <c r="H458" s="53" t="s">
        <v>711</v>
      </c>
      <c r="I458" s="53" t="s">
        <v>1691</v>
      </c>
      <c r="J458" s="53" t="s">
        <v>1831</v>
      </c>
    </row>
    <row r="459" spans="1:10" s="1" customFormat="1" ht="15">
      <c r="A459" s="52">
        <v>42493</v>
      </c>
      <c r="B459" s="53" t="s">
        <v>25</v>
      </c>
      <c r="C459" s="53" t="s">
        <v>1024</v>
      </c>
      <c r="D459" s="53">
        <v>40</v>
      </c>
      <c r="E459" s="53"/>
      <c r="F459" s="53">
        <v>21159.24</v>
      </c>
      <c r="G459" s="53" t="s">
        <v>66</v>
      </c>
      <c r="H459" s="53" t="s">
        <v>453</v>
      </c>
      <c r="I459" s="53" t="s">
        <v>1691</v>
      </c>
      <c r="J459" s="53" t="s">
        <v>1831</v>
      </c>
    </row>
    <row r="460" spans="1:7" ht="15">
      <c r="A460" s="5">
        <v>42494</v>
      </c>
      <c r="B460" t="s">
        <v>28</v>
      </c>
      <c r="C460" t="s">
        <v>67</v>
      </c>
      <c r="D460">
        <v>-318.75</v>
      </c>
      <c r="F460">
        <v>20736.49</v>
      </c>
      <c r="G460" t="s">
        <v>153</v>
      </c>
    </row>
    <row r="461" spans="1:8" ht="15">
      <c r="A461" s="5">
        <v>42494</v>
      </c>
      <c r="B461" t="s">
        <v>29</v>
      </c>
      <c r="C461" t="s">
        <v>1026</v>
      </c>
      <c r="D461">
        <v>-150</v>
      </c>
      <c r="F461">
        <v>21055.24</v>
      </c>
      <c r="G461" t="s">
        <v>1015</v>
      </c>
      <c r="H461" t="s">
        <v>1027</v>
      </c>
    </row>
    <row r="462" spans="1:10" ht="15">
      <c r="A462" s="81">
        <v>42494</v>
      </c>
      <c r="B462" s="82" t="s">
        <v>25</v>
      </c>
      <c r="C462" s="82" t="s">
        <v>1025</v>
      </c>
      <c r="D462" s="82">
        <v>24</v>
      </c>
      <c r="E462" s="82"/>
      <c r="F462" s="82">
        <v>21205.24</v>
      </c>
      <c r="G462" s="82" t="s">
        <v>235</v>
      </c>
      <c r="H462" s="82" t="s">
        <v>810</v>
      </c>
      <c r="J462" s="82" t="s">
        <v>1829</v>
      </c>
    </row>
    <row r="463" spans="1:10" ht="15">
      <c r="A463" s="81">
        <v>42496</v>
      </c>
      <c r="B463" s="82" t="s">
        <v>25</v>
      </c>
      <c r="C463" s="82" t="s">
        <v>1028</v>
      </c>
      <c r="D463" s="82">
        <v>18</v>
      </c>
      <c r="E463" s="82"/>
      <c r="F463" s="82">
        <v>20754.49</v>
      </c>
      <c r="G463" s="82" t="s">
        <v>235</v>
      </c>
      <c r="H463" s="82" t="s">
        <v>792</v>
      </c>
      <c r="J463" s="82" t="s">
        <v>1829</v>
      </c>
    </row>
    <row r="464" spans="1:7" ht="15">
      <c r="A464" s="5">
        <v>42496</v>
      </c>
      <c r="B464" t="s">
        <v>25</v>
      </c>
      <c r="C464" t="s">
        <v>1029</v>
      </c>
      <c r="D464">
        <v>100</v>
      </c>
      <c r="F464">
        <v>20854.49</v>
      </c>
      <c r="G464" t="s">
        <v>130</v>
      </c>
    </row>
    <row r="465" spans="1:8" ht="15">
      <c r="A465" s="5">
        <v>42496</v>
      </c>
      <c r="B465" t="s">
        <v>25</v>
      </c>
      <c r="C465" t="s">
        <v>1030</v>
      </c>
      <c r="D465">
        <v>500</v>
      </c>
      <c r="F465">
        <v>21354.49</v>
      </c>
      <c r="G465" t="s">
        <v>1685</v>
      </c>
      <c r="H465" s="67"/>
    </row>
    <row r="466" spans="1:10" s="1" customFormat="1" ht="15">
      <c r="A466" s="52">
        <v>42499</v>
      </c>
      <c r="B466" s="53" t="s">
        <v>68</v>
      </c>
      <c r="C466" s="53" t="s">
        <v>119</v>
      </c>
      <c r="D466" s="53">
        <v>10</v>
      </c>
      <c r="E466" s="53"/>
      <c r="F466" s="53">
        <v>21708.49</v>
      </c>
      <c r="G466" s="53" t="s">
        <v>66</v>
      </c>
      <c r="H466" s="53" t="s">
        <v>739</v>
      </c>
      <c r="I466" s="53" t="s">
        <v>1691</v>
      </c>
      <c r="J466" s="53" t="s">
        <v>1831</v>
      </c>
    </row>
    <row r="467" spans="1:10" ht="15">
      <c r="A467" s="81">
        <v>42499</v>
      </c>
      <c r="B467" s="82" t="s">
        <v>25</v>
      </c>
      <c r="C467" s="82" t="s">
        <v>1033</v>
      </c>
      <c r="D467" s="82">
        <v>24</v>
      </c>
      <c r="E467" s="82"/>
      <c r="F467" s="82">
        <v>21578.49</v>
      </c>
      <c r="G467" s="82" t="s">
        <v>235</v>
      </c>
      <c r="H467" s="82" t="s">
        <v>104</v>
      </c>
      <c r="J467" s="82" t="s">
        <v>1829</v>
      </c>
    </row>
    <row r="468" spans="1:10" s="1" customFormat="1" ht="15">
      <c r="A468" s="71">
        <v>42499</v>
      </c>
      <c r="B468" s="72" t="s">
        <v>25</v>
      </c>
      <c r="C468" s="72" t="s">
        <v>1034</v>
      </c>
      <c r="D468" s="72">
        <v>120</v>
      </c>
      <c r="E468" s="72"/>
      <c r="F468" s="72">
        <v>21698.49</v>
      </c>
      <c r="G468" s="72" t="s">
        <v>66</v>
      </c>
      <c r="H468" s="72" t="s">
        <v>78</v>
      </c>
      <c r="J468" s="72" t="s">
        <v>1823</v>
      </c>
    </row>
    <row r="469" spans="1:10" s="1" customFormat="1" ht="15">
      <c r="A469" s="52">
        <v>42499</v>
      </c>
      <c r="B469" s="53" t="s">
        <v>25</v>
      </c>
      <c r="C469" s="53" t="s">
        <v>1031</v>
      </c>
      <c r="D469" s="53">
        <v>200</v>
      </c>
      <c r="E469" s="53"/>
      <c r="F469" s="53">
        <v>21554.49</v>
      </c>
      <c r="G469" s="53" t="s">
        <v>66</v>
      </c>
      <c r="H469" s="53" t="s">
        <v>1032</v>
      </c>
      <c r="I469" s="53" t="s">
        <v>1691</v>
      </c>
      <c r="J469" s="53" t="s">
        <v>1831</v>
      </c>
    </row>
    <row r="470" spans="1:8" ht="15">
      <c r="A470" s="5">
        <v>42500</v>
      </c>
      <c r="B470" t="s">
        <v>29</v>
      </c>
      <c r="C470" t="s">
        <v>1035</v>
      </c>
      <c r="D470">
        <v>-194</v>
      </c>
      <c r="F470">
        <v>21514.49</v>
      </c>
      <c r="G470" t="s">
        <v>724</v>
      </c>
      <c r="H470" s="53" t="s">
        <v>1036</v>
      </c>
    </row>
    <row r="471" spans="1:7" ht="15">
      <c r="A471" s="5">
        <v>42501</v>
      </c>
      <c r="B471" t="s">
        <v>25</v>
      </c>
      <c r="C471" t="s">
        <v>1038</v>
      </c>
      <c r="D471">
        <v>20</v>
      </c>
      <c r="F471">
        <v>21654.49</v>
      </c>
      <c r="G471" t="s">
        <v>82</v>
      </c>
    </row>
    <row r="472" spans="1:10" s="1" customFormat="1" ht="15">
      <c r="A472" s="52">
        <v>42501</v>
      </c>
      <c r="B472" s="53" t="s">
        <v>25</v>
      </c>
      <c r="C472" s="53" t="s">
        <v>1037</v>
      </c>
      <c r="D472" s="53">
        <v>120</v>
      </c>
      <c r="E472" s="53"/>
      <c r="F472" s="53">
        <v>21634.49</v>
      </c>
      <c r="G472" s="53" t="s">
        <v>66</v>
      </c>
      <c r="H472" s="53" t="s">
        <v>841</v>
      </c>
      <c r="I472" s="53" t="s">
        <v>1691</v>
      </c>
      <c r="J472" s="53" t="s">
        <v>1831</v>
      </c>
    </row>
    <row r="473" spans="1:7" ht="15.75">
      <c r="A473" s="3">
        <v>42506</v>
      </c>
      <c r="B473" s="4" t="s">
        <v>28</v>
      </c>
      <c r="C473" s="4" t="s">
        <v>65</v>
      </c>
      <c r="D473" s="4">
        <v>-102.92</v>
      </c>
      <c r="F473" s="4">
        <v>21653.57</v>
      </c>
      <c r="G473" t="s">
        <v>85</v>
      </c>
    </row>
    <row r="474" spans="1:10" s="1" customFormat="1" ht="15.75">
      <c r="A474" s="109">
        <v>42506</v>
      </c>
      <c r="B474" s="66" t="s">
        <v>68</v>
      </c>
      <c r="C474" s="66" t="s">
        <v>119</v>
      </c>
      <c r="D474" s="66">
        <v>10</v>
      </c>
      <c r="E474" s="53"/>
      <c r="F474" s="66">
        <v>21736.49</v>
      </c>
      <c r="G474" s="53" t="s">
        <v>66</v>
      </c>
      <c r="H474" s="53" t="s">
        <v>739</v>
      </c>
      <c r="I474" s="53" t="s">
        <v>1691</v>
      </c>
      <c r="J474" s="53" t="s">
        <v>1831</v>
      </c>
    </row>
    <row r="475" spans="1:7" ht="15.75">
      <c r="A475" s="3">
        <v>42506</v>
      </c>
      <c r="B475" s="4" t="s">
        <v>25</v>
      </c>
      <c r="C475" s="4" t="s">
        <v>1039</v>
      </c>
      <c r="D475" s="4">
        <v>12</v>
      </c>
      <c r="F475" s="4">
        <v>21666.49</v>
      </c>
      <c r="G475" t="s">
        <v>82</v>
      </c>
    </row>
    <row r="476" spans="1:7" ht="15.75">
      <c r="A476" s="3">
        <v>42506</v>
      </c>
      <c r="B476" s="4" t="s">
        <v>25</v>
      </c>
      <c r="C476" s="4" t="s">
        <v>106</v>
      </c>
      <c r="D476" s="4">
        <v>20</v>
      </c>
      <c r="F476" s="4">
        <v>21756.49</v>
      </c>
      <c r="G476" t="s">
        <v>82</v>
      </c>
    </row>
    <row r="477" spans="1:10" s="1" customFormat="1" ht="15.75">
      <c r="A477" s="109">
        <v>42506</v>
      </c>
      <c r="B477" s="66" t="s">
        <v>25</v>
      </c>
      <c r="C477" s="66" t="s">
        <v>1040</v>
      </c>
      <c r="D477" s="66">
        <v>60</v>
      </c>
      <c r="E477" s="53"/>
      <c r="F477" s="66">
        <v>21726.49</v>
      </c>
      <c r="G477" s="53" t="s">
        <v>66</v>
      </c>
      <c r="H477" s="53" t="s">
        <v>770</v>
      </c>
      <c r="I477" s="53" t="s">
        <v>1691</v>
      </c>
      <c r="J477" s="53" t="s">
        <v>1831</v>
      </c>
    </row>
    <row r="478" spans="1:7" ht="15.75">
      <c r="A478" s="3">
        <v>42507</v>
      </c>
      <c r="B478" s="4" t="s">
        <v>28</v>
      </c>
      <c r="C478" s="4" t="s">
        <v>1047</v>
      </c>
      <c r="D478" s="4">
        <v>-43.11</v>
      </c>
      <c r="F478" s="4">
        <v>21880.46</v>
      </c>
      <c r="G478" t="s">
        <v>86</v>
      </c>
    </row>
    <row r="479" spans="1:10" s="1" customFormat="1" ht="15.75">
      <c r="A479" s="109">
        <v>42507</v>
      </c>
      <c r="B479" s="66" t="s">
        <v>25</v>
      </c>
      <c r="C479" s="66" t="s">
        <v>1043</v>
      </c>
      <c r="D479" s="66">
        <v>20</v>
      </c>
      <c r="E479" s="53"/>
      <c r="F479" s="66">
        <v>21673.57</v>
      </c>
      <c r="G479" s="53" t="s">
        <v>66</v>
      </c>
      <c r="H479" s="53" t="s">
        <v>440</v>
      </c>
      <c r="I479" s="53" t="s">
        <v>1691</v>
      </c>
      <c r="J479" s="53" t="s">
        <v>1831</v>
      </c>
    </row>
    <row r="480" spans="1:8" ht="15.75">
      <c r="A480" s="3">
        <v>42507</v>
      </c>
      <c r="B480" s="4" t="s">
        <v>62</v>
      </c>
      <c r="C480" s="4" t="s">
        <v>1044</v>
      </c>
      <c r="D480" s="4">
        <v>250</v>
      </c>
      <c r="F480" s="4">
        <v>21923.57</v>
      </c>
      <c r="G480" t="s">
        <v>1685</v>
      </c>
      <c r="H480" t="s">
        <v>1046</v>
      </c>
    </row>
    <row r="481" spans="1:10" s="1" customFormat="1" ht="15.75">
      <c r="A481" s="110">
        <v>42508</v>
      </c>
      <c r="B481" s="111" t="s">
        <v>29</v>
      </c>
      <c r="C481" s="111" t="s">
        <v>1048</v>
      </c>
      <c r="D481" s="111">
        <v>-623</v>
      </c>
      <c r="E481" s="104"/>
      <c r="F481" s="111">
        <v>21257.46</v>
      </c>
      <c r="G481" s="104" t="s">
        <v>66</v>
      </c>
      <c r="H481" s="104" t="s">
        <v>94</v>
      </c>
      <c r="I481" s="104" t="s">
        <v>1841</v>
      </c>
      <c r="J481" s="104" t="s">
        <v>94</v>
      </c>
    </row>
    <row r="482" spans="1:8" ht="15.75">
      <c r="A482" s="3">
        <v>42508</v>
      </c>
      <c r="B482" s="4" t="s">
        <v>29</v>
      </c>
      <c r="C482" s="4" t="s">
        <v>1049</v>
      </c>
      <c r="D482" s="4">
        <v>-150</v>
      </c>
      <c r="F482" s="4">
        <v>21107.46</v>
      </c>
      <c r="G482" t="s">
        <v>100</v>
      </c>
      <c r="H482" t="s">
        <v>98</v>
      </c>
    </row>
    <row r="483" spans="1:8" ht="15.75">
      <c r="A483" s="3">
        <v>42510</v>
      </c>
      <c r="B483" s="4" t="s">
        <v>25</v>
      </c>
      <c r="C483" s="4" t="s">
        <v>1050</v>
      </c>
      <c r="D483" s="4">
        <v>2500</v>
      </c>
      <c r="F483" s="4">
        <v>23607.46</v>
      </c>
      <c r="G483" t="s">
        <v>1685</v>
      </c>
      <c r="H483" t="s">
        <v>1852</v>
      </c>
    </row>
    <row r="484" spans="1:10" s="1" customFormat="1" ht="15.75">
      <c r="A484" s="109">
        <v>42513</v>
      </c>
      <c r="B484" s="66" t="s">
        <v>25</v>
      </c>
      <c r="C484" s="66" t="s">
        <v>1051</v>
      </c>
      <c r="D484" s="66">
        <v>20</v>
      </c>
      <c r="E484" s="53"/>
      <c r="F484" s="66">
        <v>23627.46</v>
      </c>
      <c r="G484" s="53" t="s">
        <v>66</v>
      </c>
      <c r="H484" s="53" t="s">
        <v>440</v>
      </c>
      <c r="I484" s="53" t="s">
        <v>1691</v>
      </c>
      <c r="J484" s="53" t="s">
        <v>1831</v>
      </c>
    </row>
    <row r="485" spans="1:7" ht="15.75">
      <c r="A485" s="3">
        <v>42513</v>
      </c>
      <c r="B485" s="4" t="s">
        <v>25</v>
      </c>
      <c r="C485" s="4" t="s">
        <v>1054</v>
      </c>
      <c r="D485" s="4">
        <v>20</v>
      </c>
      <c r="F485" s="4">
        <v>23851.46</v>
      </c>
      <c r="G485" t="s">
        <v>82</v>
      </c>
    </row>
    <row r="486" spans="1:7" ht="15.75">
      <c r="A486" s="3">
        <v>42513</v>
      </c>
      <c r="B486" s="4" t="s">
        <v>25</v>
      </c>
      <c r="C486" s="4" t="s">
        <v>1055</v>
      </c>
      <c r="D486" s="4">
        <v>20</v>
      </c>
      <c r="F486" s="4">
        <v>23871.46</v>
      </c>
      <c r="G486" t="s">
        <v>82</v>
      </c>
    </row>
    <row r="487" spans="1:10" ht="15.75">
      <c r="A487" s="112">
        <v>42513</v>
      </c>
      <c r="B487" s="113" t="s">
        <v>25</v>
      </c>
      <c r="C487" s="114" t="s">
        <v>1853</v>
      </c>
      <c r="D487" s="113">
        <v>18</v>
      </c>
      <c r="E487" s="82"/>
      <c r="F487" s="113"/>
      <c r="G487" s="82" t="s">
        <v>235</v>
      </c>
      <c r="H487" s="82" t="s">
        <v>808</v>
      </c>
      <c r="J487" s="82" t="s">
        <v>1829</v>
      </c>
    </row>
    <row r="488" spans="1:10" ht="15.75">
      <c r="A488" s="112">
        <v>42513</v>
      </c>
      <c r="B488" s="113" t="s">
        <v>25</v>
      </c>
      <c r="C488" s="114" t="s">
        <v>1853</v>
      </c>
      <c r="D488" s="113">
        <v>6</v>
      </c>
      <c r="E488" s="82"/>
      <c r="F488" s="113">
        <v>23651.46</v>
      </c>
      <c r="G488" s="82" t="s">
        <v>235</v>
      </c>
      <c r="H488" s="82" t="s">
        <v>949</v>
      </c>
      <c r="J488" s="82" t="s">
        <v>1829</v>
      </c>
    </row>
    <row r="489" spans="1:10" s="1" customFormat="1" ht="15.75">
      <c r="A489" s="109">
        <v>42513</v>
      </c>
      <c r="B489" s="66" t="s">
        <v>25</v>
      </c>
      <c r="C489" s="115" t="s">
        <v>1854</v>
      </c>
      <c r="D489" s="66">
        <v>130</v>
      </c>
      <c r="E489" s="53"/>
      <c r="F489" s="66">
        <v>23831.46</v>
      </c>
      <c r="G489" s="53" t="s">
        <v>66</v>
      </c>
      <c r="H489" s="53" t="s">
        <v>103</v>
      </c>
      <c r="I489" s="53" t="s">
        <v>1691</v>
      </c>
      <c r="J489" s="53" t="s">
        <v>1831</v>
      </c>
    </row>
    <row r="490" spans="1:10" s="1" customFormat="1" ht="15.75">
      <c r="A490" s="109">
        <v>42513</v>
      </c>
      <c r="B490" s="66" t="s">
        <v>25</v>
      </c>
      <c r="C490" s="115" t="s">
        <v>1854</v>
      </c>
      <c r="D490" s="66"/>
      <c r="E490" s="53">
        <v>50</v>
      </c>
      <c r="F490" s="66"/>
      <c r="G490" s="53" t="s">
        <v>66</v>
      </c>
      <c r="H490" s="53" t="s">
        <v>103</v>
      </c>
      <c r="I490" s="53" t="s">
        <v>1691</v>
      </c>
      <c r="J490" s="53" t="s">
        <v>1831</v>
      </c>
    </row>
    <row r="491" spans="1:8" ht="15.75">
      <c r="A491" s="3">
        <v>42514</v>
      </c>
      <c r="B491" s="4" t="s">
        <v>29</v>
      </c>
      <c r="C491" s="4" t="s">
        <v>1058</v>
      </c>
      <c r="D491" s="4">
        <v>-60</v>
      </c>
      <c r="F491" s="4">
        <v>23847.46</v>
      </c>
      <c r="G491" t="s">
        <v>1685</v>
      </c>
      <c r="H491" t="s">
        <v>1059</v>
      </c>
    </row>
    <row r="492" spans="1:7" ht="15.75">
      <c r="A492" s="3">
        <v>42514</v>
      </c>
      <c r="B492" s="4" t="s">
        <v>25</v>
      </c>
      <c r="C492" s="4" t="s">
        <v>1057</v>
      </c>
      <c r="D492" s="4">
        <v>12</v>
      </c>
      <c r="F492" s="4">
        <v>23907.46</v>
      </c>
      <c r="G492" t="s">
        <v>82</v>
      </c>
    </row>
    <row r="493" spans="1:10" ht="15.75">
      <c r="A493" s="112">
        <v>42514</v>
      </c>
      <c r="B493" s="113" t="s">
        <v>25</v>
      </c>
      <c r="C493" s="113" t="s">
        <v>1056</v>
      </c>
      <c r="D493" s="113">
        <v>24</v>
      </c>
      <c r="E493" s="82"/>
      <c r="F493" s="113">
        <v>23895.46</v>
      </c>
      <c r="G493" s="82" t="s">
        <v>235</v>
      </c>
      <c r="H493" s="82" t="s">
        <v>109</v>
      </c>
      <c r="J493" s="82" t="s">
        <v>1829</v>
      </c>
    </row>
    <row r="494" spans="1:10" s="1" customFormat="1" ht="15.75">
      <c r="A494" s="109">
        <v>42515</v>
      </c>
      <c r="B494" s="66" t="s">
        <v>25</v>
      </c>
      <c r="C494" s="66" t="s">
        <v>1060</v>
      </c>
      <c r="D494" s="66">
        <v>40</v>
      </c>
      <c r="E494" s="53"/>
      <c r="F494" s="66">
        <v>23887.46</v>
      </c>
      <c r="G494" s="53" t="s">
        <v>66</v>
      </c>
      <c r="H494" s="53" t="s">
        <v>76</v>
      </c>
      <c r="I494" s="53" t="s">
        <v>1691</v>
      </c>
      <c r="J494" s="53" t="s">
        <v>1831</v>
      </c>
    </row>
    <row r="495" spans="1:8" ht="15.75">
      <c r="A495" s="3">
        <v>42516</v>
      </c>
      <c r="B495" s="4" t="s">
        <v>29</v>
      </c>
      <c r="C495" s="4" t="s">
        <v>1062</v>
      </c>
      <c r="D495" s="4">
        <v>-112</v>
      </c>
      <c r="F495" s="4">
        <v>23775.46</v>
      </c>
      <c r="G495" t="s">
        <v>235</v>
      </c>
      <c r="H495" t="s">
        <v>72</v>
      </c>
    </row>
    <row r="496" spans="1:10" ht="15.75">
      <c r="A496" s="112">
        <v>42521</v>
      </c>
      <c r="B496" s="113" t="s">
        <v>25</v>
      </c>
      <c r="C496" s="113" t="s">
        <v>1063</v>
      </c>
      <c r="D496" s="113">
        <v>24</v>
      </c>
      <c r="E496" s="82"/>
      <c r="F496" s="113">
        <v>23799.46</v>
      </c>
      <c r="G496" s="82" t="s">
        <v>235</v>
      </c>
      <c r="H496" s="82" t="s">
        <v>112</v>
      </c>
      <c r="J496" s="82" t="s">
        <v>1829</v>
      </c>
    </row>
    <row r="497" spans="1:8" ht="15.75">
      <c r="A497" s="3">
        <v>42521</v>
      </c>
      <c r="B497" s="4" t="s">
        <v>25</v>
      </c>
      <c r="C497" s="4" t="s">
        <v>1064</v>
      </c>
      <c r="D497" s="4">
        <v>250</v>
      </c>
      <c r="F497" s="4">
        <v>24049.46</v>
      </c>
      <c r="G497" t="s">
        <v>861</v>
      </c>
      <c r="H497" t="s">
        <v>1065</v>
      </c>
    </row>
    <row r="498" spans="1:7" ht="15">
      <c r="A498" s="5">
        <v>42522</v>
      </c>
      <c r="B498" t="s">
        <v>28</v>
      </c>
      <c r="C498" t="s">
        <v>110</v>
      </c>
      <c r="D498">
        <v>-145.5</v>
      </c>
      <c r="F498">
        <v>23927.96</v>
      </c>
      <c r="G498" t="s">
        <v>111</v>
      </c>
    </row>
    <row r="499" spans="1:10" ht="15">
      <c r="A499" s="81">
        <v>42522</v>
      </c>
      <c r="B499" s="82" t="s">
        <v>25</v>
      </c>
      <c r="C499" s="82" t="s">
        <v>1084</v>
      </c>
      <c r="D499" s="82">
        <v>24</v>
      </c>
      <c r="E499" s="82"/>
      <c r="F499" s="82">
        <v>24073.46</v>
      </c>
      <c r="G499" s="82" t="s">
        <v>235</v>
      </c>
      <c r="H499" s="82" t="s">
        <v>93</v>
      </c>
      <c r="J499" s="82" t="s">
        <v>1829</v>
      </c>
    </row>
    <row r="500" spans="1:8" ht="15">
      <c r="A500" s="5">
        <v>42523</v>
      </c>
      <c r="B500" t="s">
        <v>25</v>
      </c>
      <c r="C500" t="s">
        <v>1085</v>
      </c>
      <c r="D500">
        <v>100</v>
      </c>
      <c r="F500">
        <v>24027.96</v>
      </c>
      <c r="G500" t="s">
        <v>77</v>
      </c>
      <c r="H500" s="67"/>
    </row>
    <row r="501" spans="1:10" ht="15">
      <c r="A501" s="81">
        <v>42524</v>
      </c>
      <c r="B501" s="82" t="s">
        <v>25</v>
      </c>
      <c r="C501" s="82" t="s">
        <v>1086</v>
      </c>
      <c r="D501" s="82">
        <v>30</v>
      </c>
      <c r="E501" s="82"/>
      <c r="F501" s="82">
        <v>24057.96</v>
      </c>
      <c r="G501" s="82" t="s">
        <v>235</v>
      </c>
      <c r="H501" s="82" t="s">
        <v>792</v>
      </c>
      <c r="J501" s="82" t="s">
        <v>1829</v>
      </c>
    </row>
    <row r="502" spans="1:7" ht="15">
      <c r="A502" s="5">
        <v>42527</v>
      </c>
      <c r="B502" t="s">
        <v>25</v>
      </c>
      <c r="C502" t="s">
        <v>1089</v>
      </c>
      <c r="D502">
        <v>10</v>
      </c>
      <c r="F502">
        <v>24217.96</v>
      </c>
      <c r="G502" t="s">
        <v>82</v>
      </c>
    </row>
    <row r="503" spans="1:10" s="1" customFormat="1" ht="15">
      <c r="A503" s="52">
        <v>42527</v>
      </c>
      <c r="B503" s="53" t="s">
        <v>68</v>
      </c>
      <c r="C503" s="53" t="s">
        <v>119</v>
      </c>
      <c r="D503" s="53">
        <v>10</v>
      </c>
      <c r="E503" s="53"/>
      <c r="F503" s="53">
        <v>24267.96</v>
      </c>
      <c r="G503" s="53" t="s">
        <v>66</v>
      </c>
      <c r="H503" s="53" t="s">
        <v>739</v>
      </c>
      <c r="I503" s="53" t="s">
        <v>1691</v>
      </c>
      <c r="J503" s="53" t="s">
        <v>1831</v>
      </c>
    </row>
    <row r="504" spans="1:10" ht="15">
      <c r="A504" s="81">
        <v>42527</v>
      </c>
      <c r="B504" s="82" t="s">
        <v>25</v>
      </c>
      <c r="C504" s="82" t="s">
        <v>1087</v>
      </c>
      <c r="D504" s="82">
        <v>30</v>
      </c>
      <c r="E504" s="82"/>
      <c r="F504" s="82">
        <v>24087.96</v>
      </c>
      <c r="G504" s="82" t="s">
        <v>235</v>
      </c>
      <c r="H504" s="82" t="s">
        <v>75</v>
      </c>
      <c r="J504" s="82" t="s">
        <v>1829</v>
      </c>
    </row>
    <row r="505" spans="1:10" s="1" customFormat="1" ht="15">
      <c r="A505" s="52">
        <v>42527</v>
      </c>
      <c r="B505" s="53" t="s">
        <v>25</v>
      </c>
      <c r="C505" s="53" t="s">
        <v>1090</v>
      </c>
      <c r="D505" s="53">
        <v>40</v>
      </c>
      <c r="E505" s="53"/>
      <c r="F505" s="53">
        <v>24257.96</v>
      </c>
      <c r="G505" s="53" t="s">
        <v>66</v>
      </c>
      <c r="H505" s="53" t="s">
        <v>453</v>
      </c>
      <c r="I505" s="53" t="s">
        <v>1691</v>
      </c>
      <c r="J505" s="53" t="s">
        <v>1831</v>
      </c>
    </row>
    <row r="506" spans="1:10" s="1" customFormat="1" ht="15">
      <c r="A506" s="52">
        <v>42527</v>
      </c>
      <c r="B506" s="53" t="s">
        <v>25</v>
      </c>
      <c r="C506" s="53" t="s">
        <v>1088</v>
      </c>
      <c r="D506" s="53">
        <v>120</v>
      </c>
      <c r="E506" s="53"/>
      <c r="F506" s="53">
        <v>24207.96</v>
      </c>
      <c r="G506" s="53" t="s">
        <v>66</v>
      </c>
      <c r="H506" s="53" t="s">
        <v>841</v>
      </c>
      <c r="I506" s="53" t="s">
        <v>1691</v>
      </c>
      <c r="J506" s="53" t="s">
        <v>1831</v>
      </c>
    </row>
    <row r="507" spans="1:8" ht="15">
      <c r="A507" s="5">
        <v>42528</v>
      </c>
      <c r="B507" t="s">
        <v>29</v>
      </c>
      <c r="C507" t="s">
        <v>1094</v>
      </c>
      <c r="D507">
        <v>-450</v>
      </c>
      <c r="F507">
        <v>23660.06</v>
      </c>
      <c r="G507" t="s">
        <v>861</v>
      </c>
      <c r="H507" t="s">
        <v>134</v>
      </c>
    </row>
    <row r="508" spans="1:8" ht="15">
      <c r="A508" s="5">
        <v>42528</v>
      </c>
      <c r="B508" t="s">
        <v>29</v>
      </c>
      <c r="C508" t="s">
        <v>1095</v>
      </c>
      <c r="D508">
        <v>-218</v>
      </c>
      <c r="F508">
        <v>23442.06</v>
      </c>
      <c r="G508" t="s">
        <v>77</v>
      </c>
      <c r="H508" t="s">
        <v>1093</v>
      </c>
    </row>
    <row r="509" spans="1:8" ht="15">
      <c r="A509" s="5">
        <v>42528</v>
      </c>
      <c r="B509" t="s">
        <v>29</v>
      </c>
      <c r="C509" t="s">
        <v>1091</v>
      </c>
      <c r="D509">
        <v>-157.9</v>
      </c>
      <c r="F509">
        <v>24110.06</v>
      </c>
      <c r="G509" t="s">
        <v>1092</v>
      </c>
      <c r="H509" t="s">
        <v>1093</v>
      </c>
    </row>
    <row r="510" spans="1:10" s="1" customFormat="1" ht="15">
      <c r="A510" s="103">
        <v>42529</v>
      </c>
      <c r="B510" s="104" t="s">
        <v>29</v>
      </c>
      <c r="C510" s="104" t="s">
        <v>1099</v>
      </c>
      <c r="D510" s="104">
        <v>-504</v>
      </c>
      <c r="E510" s="104"/>
      <c r="F510" s="104">
        <v>23115.06</v>
      </c>
      <c r="G510" s="104" t="s">
        <v>66</v>
      </c>
      <c r="H510" s="104" t="s">
        <v>94</v>
      </c>
      <c r="I510" s="104" t="s">
        <v>1841</v>
      </c>
      <c r="J510" s="104" t="s">
        <v>94</v>
      </c>
    </row>
    <row r="511" spans="1:10" s="1" customFormat="1" ht="15">
      <c r="A511" s="78">
        <v>42529</v>
      </c>
      <c r="B511" s="79" t="s">
        <v>25</v>
      </c>
      <c r="C511" s="79" t="s">
        <v>1098</v>
      </c>
      <c r="D511" s="79">
        <v>24</v>
      </c>
      <c r="E511" s="79"/>
      <c r="F511" s="79">
        <v>23619.06</v>
      </c>
      <c r="G511" s="79" t="s">
        <v>66</v>
      </c>
      <c r="H511" s="79" t="s">
        <v>727</v>
      </c>
      <c r="J511" s="79" t="s">
        <v>1827</v>
      </c>
    </row>
    <row r="512" spans="1:8" ht="15">
      <c r="A512" s="5">
        <v>42529</v>
      </c>
      <c r="B512" t="s">
        <v>25</v>
      </c>
      <c r="C512" t="s">
        <v>1096</v>
      </c>
      <c r="D512">
        <v>153</v>
      </c>
      <c r="F512">
        <v>23595.06</v>
      </c>
      <c r="G512" t="s">
        <v>77</v>
      </c>
      <c r="H512" t="s">
        <v>1097</v>
      </c>
    </row>
    <row r="513" spans="1:8" ht="15">
      <c r="A513" s="5">
        <v>42531</v>
      </c>
      <c r="B513" t="s">
        <v>29</v>
      </c>
      <c r="C513" t="s">
        <v>1100</v>
      </c>
      <c r="D513">
        <v>-50</v>
      </c>
      <c r="F513">
        <v>23065.06</v>
      </c>
      <c r="G513" t="s">
        <v>724</v>
      </c>
      <c r="H513" s="53" t="s">
        <v>1101</v>
      </c>
    </row>
    <row r="514" spans="1:8" ht="15">
      <c r="A514" s="5">
        <v>42534</v>
      </c>
      <c r="B514" t="s">
        <v>29</v>
      </c>
      <c r="C514" t="s">
        <v>1110</v>
      </c>
      <c r="D514">
        <v>-430.99</v>
      </c>
      <c r="F514">
        <v>23244.07</v>
      </c>
      <c r="G514" t="s">
        <v>1855</v>
      </c>
      <c r="H514" t="s">
        <v>1111</v>
      </c>
    </row>
    <row r="515" spans="1:10" s="1" customFormat="1" ht="15">
      <c r="A515" s="52">
        <v>42534</v>
      </c>
      <c r="B515" s="53" t="s">
        <v>25</v>
      </c>
      <c r="C515" s="53" t="s">
        <v>1102</v>
      </c>
      <c r="D515" s="53">
        <v>10</v>
      </c>
      <c r="E515" s="53"/>
      <c r="F515" s="53">
        <v>23075.06</v>
      </c>
      <c r="G515" s="53" t="s">
        <v>66</v>
      </c>
      <c r="H515" s="53" t="s">
        <v>750</v>
      </c>
      <c r="I515" s="53" t="s">
        <v>1691</v>
      </c>
      <c r="J515" s="53" t="s">
        <v>1831</v>
      </c>
    </row>
    <row r="516" spans="1:10" s="1" customFormat="1" ht="15">
      <c r="A516" s="52">
        <v>42534</v>
      </c>
      <c r="B516" s="53" t="s">
        <v>68</v>
      </c>
      <c r="C516" s="53" t="s">
        <v>119</v>
      </c>
      <c r="D516" s="53">
        <v>10</v>
      </c>
      <c r="E516" s="53"/>
      <c r="F516" s="53">
        <v>23675.06</v>
      </c>
      <c r="G516" s="53" t="s">
        <v>66</v>
      </c>
      <c r="H516" s="53" t="s">
        <v>739</v>
      </c>
      <c r="I516" s="53" t="s">
        <v>1691</v>
      </c>
      <c r="J516" s="53" t="s">
        <v>1831</v>
      </c>
    </row>
    <row r="517" spans="1:10" s="1" customFormat="1" ht="15">
      <c r="A517" s="52">
        <v>42534</v>
      </c>
      <c r="B517" s="53" t="s">
        <v>62</v>
      </c>
      <c r="C517" s="53" t="s">
        <v>1104</v>
      </c>
      <c r="D517" s="53">
        <v>20</v>
      </c>
      <c r="E517" s="53"/>
      <c r="F517" s="53">
        <v>23125.06</v>
      </c>
      <c r="G517" s="53" t="s">
        <v>66</v>
      </c>
      <c r="H517" s="53" t="s">
        <v>95</v>
      </c>
      <c r="I517" s="53" t="s">
        <v>1691</v>
      </c>
      <c r="J517" s="53" t="s">
        <v>1831</v>
      </c>
    </row>
    <row r="518" spans="1:10" s="1" customFormat="1" ht="15">
      <c r="A518" s="52">
        <v>42534</v>
      </c>
      <c r="B518" s="53" t="s">
        <v>62</v>
      </c>
      <c r="C518" s="53" t="s">
        <v>1105</v>
      </c>
      <c r="D518" s="53">
        <v>20</v>
      </c>
      <c r="E518" s="53"/>
      <c r="F518" s="53">
        <v>23145.06</v>
      </c>
      <c r="G518" s="53" t="s">
        <v>66</v>
      </c>
      <c r="H518" s="53" t="s">
        <v>96</v>
      </c>
      <c r="I518" s="53" t="s">
        <v>1691</v>
      </c>
      <c r="J518" s="53" t="s">
        <v>1831</v>
      </c>
    </row>
    <row r="519" spans="1:10" s="1" customFormat="1" ht="15">
      <c r="A519" s="52">
        <v>42534</v>
      </c>
      <c r="B519" s="53" t="s">
        <v>62</v>
      </c>
      <c r="C519" s="53" t="s">
        <v>1106</v>
      </c>
      <c r="D519" s="53">
        <v>20</v>
      </c>
      <c r="E519" s="53"/>
      <c r="F519" s="53">
        <v>23165.06</v>
      </c>
      <c r="G519" s="53" t="s">
        <v>66</v>
      </c>
      <c r="H519" s="53" t="s">
        <v>1107</v>
      </c>
      <c r="I519" s="53" t="s">
        <v>1691</v>
      </c>
      <c r="J519" s="53" t="s">
        <v>1831</v>
      </c>
    </row>
    <row r="520" spans="1:10" ht="15">
      <c r="A520" s="81">
        <v>42534</v>
      </c>
      <c r="B520" s="82" t="s">
        <v>25</v>
      </c>
      <c r="C520" s="82" t="s">
        <v>1103</v>
      </c>
      <c r="D520" s="82">
        <v>30</v>
      </c>
      <c r="E520" s="82"/>
      <c r="F520" s="82">
        <v>23105.06</v>
      </c>
      <c r="G520" s="116" t="s">
        <v>235</v>
      </c>
      <c r="H520" s="82" t="s">
        <v>104</v>
      </c>
      <c r="J520" s="82" t="s">
        <v>1829</v>
      </c>
    </row>
    <row r="521" spans="1:8" ht="15">
      <c r="A521" s="5">
        <v>42534</v>
      </c>
      <c r="B521" t="s">
        <v>62</v>
      </c>
      <c r="C521" t="s">
        <v>1108</v>
      </c>
      <c r="D521">
        <v>500</v>
      </c>
      <c r="F521">
        <v>23665.06</v>
      </c>
      <c r="G521" t="s">
        <v>1015</v>
      </c>
      <c r="H521" t="s">
        <v>1109</v>
      </c>
    </row>
    <row r="522" spans="1:8" ht="15">
      <c r="A522" s="5">
        <v>42536</v>
      </c>
      <c r="B522" t="s">
        <v>29</v>
      </c>
      <c r="C522" t="s">
        <v>1114</v>
      </c>
      <c r="D522">
        <v>-1500</v>
      </c>
      <c r="F522">
        <v>21814.07</v>
      </c>
      <c r="G522" t="s">
        <v>1015</v>
      </c>
      <c r="H522" t="s">
        <v>1115</v>
      </c>
    </row>
    <row r="523" spans="1:8" ht="15">
      <c r="A523" s="5">
        <v>42536</v>
      </c>
      <c r="B523" t="s">
        <v>29</v>
      </c>
      <c r="C523" t="s">
        <v>1116</v>
      </c>
      <c r="D523">
        <v>-252</v>
      </c>
      <c r="F523">
        <v>21562.07</v>
      </c>
      <c r="G523" t="s">
        <v>235</v>
      </c>
      <c r="H523" t="s">
        <v>72</v>
      </c>
    </row>
    <row r="524" spans="1:8" ht="15">
      <c r="A524" s="5">
        <v>42536</v>
      </c>
      <c r="B524" t="s">
        <v>29</v>
      </c>
      <c r="C524" t="s">
        <v>1117</v>
      </c>
      <c r="D524">
        <v>-179</v>
      </c>
      <c r="F524">
        <v>21383.07</v>
      </c>
      <c r="G524" t="s">
        <v>77</v>
      </c>
      <c r="H524" t="s">
        <v>1118</v>
      </c>
    </row>
    <row r="525" spans="1:7" ht="15">
      <c r="A525" s="5">
        <v>42536</v>
      </c>
      <c r="B525" t="s">
        <v>25</v>
      </c>
      <c r="C525" t="s">
        <v>1113</v>
      </c>
      <c r="D525">
        <v>20</v>
      </c>
      <c r="F525">
        <v>23314.07</v>
      </c>
      <c r="G525" t="s">
        <v>82</v>
      </c>
    </row>
    <row r="526" spans="1:10" s="1" customFormat="1" ht="15">
      <c r="A526" s="52">
        <v>42536</v>
      </c>
      <c r="B526" s="53" t="s">
        <v>25</v>
      </c>
      <c r="C526" s="53" t="s">
        <v>1112</v>
      </c>
      <c r="D526" s="53">
        <v>50</v>
      </c>
      <c r="E526" s="53"/>
      <c r="F526" s="53">
        <v>23294.07</v>
      </c>
      <c r="G526" s="53" t="s">
        <v>66</v>
      </c>
      <c r="H526" s="96" t="s">
        <v>770</v>
      </c>
      <c r="I526" s="53" t="s">
        <v>1691</v>
      </c>
      <c r="J526" s="53" t="s">
        <v>1831</v>
      </c>
    </row>
    <row r="527" spans="1:7" ht="15">
      <c r="A527" s="5">
        <v>42537</v>
      </c>
      <c r="B527" t="s">
        <v>28</v>
      </c>
      <c r="C527" t="s">
        <v>65</v>
      </c>
      <c r="D527">
        <v>-102.92</v>
      </c>
      <c r="F527">
        <v>21290.15</v>
      </c>
      <c r="G527" t="s">
        <v>85</v>
      </c>
    </row>
    <row r="528" spans="1:8" ht="15">
      <c r="A528" s="5">
        <v>42537</v>
      </c>
      <c r="B528" t="s">
        <v>29</v>
      </c>
      <c r="C528" t="s">
        <v>1122</v>
      </c>
      <c r="D528">
        <v>-60</v>
      </c>
      <c r="F528">
        <v>21393.07</v>
      </c>
      <c r="G528" t="s">
        <v>1685</v>
      </c>
      <c r="H528" t="s">
        <v>1158</v>
      </c>
    </row>
    <row r="529" spans="1:10" s="1" customFormat="1" ht="15">
      <c r="A529" s="52">
        <v>42537</v>
      </c>
      <c r="B529" s="53" t="s">
        <v>25</v>
      </c>
      <c r="C529" s="53" t="s">
        <v>1121</v>
      </c>
      <c r="D529" s="53">
        <v>70</v>
      </c>
      <c r="E529" s="53"/>
      <c r="F529" s="53">
        <v>21453.07</v>
      </c>
      <c r="G529" s="53" t="s">
        <v>66</v>
      </c>
      <c r="H529" s="53" t="s">
        <v>750</v>
      </c>
      <c r="I529" s="53" t="s">
        <v>1691</v>
      </c>
      <c r="J529" s="53" t="s">
        <v>1831</v>
      </c>
    </row>
    <row r="530" spans="1:7" ht="15">
      <c r="A530" s="5">
        <v>42538</v>
      </c>
      <c r="B530" t="s">
        <v>28</v>
      </c>
      <c r="C530" t="s">
        <v>1125</v>
      </c>
      <c r="D530">
        <v>-43.11</v>
      </c>
      <c r="F530">
        <v>21607.04</v>
      </c>
      <c r="G530" t="s">
        <v>86</v>
      </c>
    </row>
    <row r="531" spans="1:10" s="1" customFormat="1" ht="15">
      <c r="A531" s="52">
        <v>42538</v>
      </c>
      <c r="B531" s="53" t="s">
        <v>25</v>
      </c>
      <c r="C531" s="54" t="s">
        <v>1123</v>
      </c>
      <c r="D531" s="53">
        <v>260</v>
      </c>
      <c r="E531" s="53"/>
      <c r="F531" s="53">
        <v>21650.15</v>
      </c>
      <c r="G531" s="53" t="s">
        <v>66</v>
      </c>
      <c r="H531" s="53" t="s">
        <v>1124</v>
      </c>
      <c r="I531" s="53" t="s">
        <v>1691</v>
      </c>
      <c r="J531" s="53" t="s">
        <v>1831</v>
      </c>
    </row>
    <row r="532" spans="1:10" s="1" customFormat="1" ht="15">
      <c r="A532" s="52">
        <v>42538</v>
      </c>
      <c r="B532" s="53" t="s">
        <v>25</v>
      </c>
      <c r="C532" s="54" t="s">
        <v>1123</v>
      </c>
      <c r="D532" s="53"/>
      <c r="E532" s="53">
        <v>100</v>
      </c>
      <c r="F532" s="53">
        <v>21650.15</v>
      </c>
      <c r="G532" s="53" t="s">
        <v>66</v>
      </c>
      <c r="H532" s="53" t="s">
        <v>1124</v>
      </c>
      <c r="I532" s="53" t="s">
        <v>1691</v>
      </c>
      <c r="J532" s="53" t="s">
        <v>1831</v>
      </c>
    </row>
    <row r="533" spans="1:8" ht="15">
      <c r="A533" s="5">
        <v>42541</v>
      </c>
      <c r="B533" t="s">
        <v>29</v>
      </c>
      <c r="C533" t="s">
        <v>1128</v>
      </c>
      <c r="D533">
        <v>-200</v>
      </c>
      <c r="F533">
        <v>21437.04</v>
      </c>
      <c r="G533" t="s">
        <v>77</v>
      </c>
      <c r="H533" t="s">
        <v>1159</v>
      </c>
    </row>
    <row r="534" spans="1:8" ht="15">
      <c r="A534" s="5">
        <v>42541</v>
      </c>
      <c r="B534" t="s">
        <v>29</v>
      </c>
      <c r="C534" t="s">
        <v>1129</v>
      </c>
      <c r="D534">
        <v>-100</v>
      </c>
      <c r="F534">
        <v>21337.04</v>
      </c>
      <c r="G534" t="s">
        <v>1092</v>
      </c>
      <c r="H534" t="s">
        <v>1159</v>
      </c>
    </row>
    <row r="535" spans="1:10" s="1" customFormat="1" ht="15">
      <c r="A535" s="52">
        <v>42541</v>
      </c>
      <c r="B535" s="53" t="s">
        <v>25</v>
      </c>
      <c r="C535" s="53" t="s">
        <v>1126</v>
      </c>
      <c r="D535" s="53">
        <v>10</v>
      </c>
      <c r="E535" s="53"/>
      <c r="F535" s="53">
        <v>21617.04</v>
      </c>
      <c r="G535" s="53" t="s">
        <v>66</v>
      </c>
      <c r="H535" s="53" t="s">
        <v>750</v>
      </c>
      <c r="I535" s="53" t="s">
        <v>1691</v>
      </c>
      <c r="J535" s="53" t="s">
        <v>1831</v>
      </c>
    </row>
    <row r="536" spans="1:10" s="1" customFormat="1" ht="15">
      <c r="A536" s="52">
        <v>42541</v>
      </c>
      <c r="B536" s="53" t="s">
        <v>25</v>
      </c>
      <c r="C536" s="53" t="s">
        <v>1127</v>
      </c>
      <c r="D536" s="53">
        <v>20</v>
      </c>
      <c r="E536" s="53"/>
      <c r="F536" s="53">
        <v>21637.04</v>
      </c>
      <c r="G536" s="53" t="s">
        <v>66</v>
      </c>
      <c r="H536" s="53" t="s">
        <v>440</v>
      </c>
      <c r="I536" s="53" t="s">
        <v>1691</v>
      </c>
      <c r="J536" s="53" t="s">
        <v>1831</v>
      </c>
    </row>
    <row r="537" spans="1:10" ht="15">
      <c r="A537" s="81">
        <v>42542</v>
      </c>
      <c r="B537" s="82" t="s">
        <v>25</v>
      </c>
      <c r="C537" s="82" t="s">
        <v>1130</v>
      </c>
      <c r="D537" s="82">
        <v>24</v>
      </c>
      <c r="E537" s="82"/>
      <c r="F537" s="82">
        <v>21361.04</v>
      </c>
      <c r="G537" s="82" t="s">
        <v>235</v>
      </c>
      <c r="H537" s="82" t="s">
        <v>90</v>
      </c>
      <c r="J537" s="82" t="s">
        <v>1829</v>
      </c>
    </row>
    <row r="538" spans="1:10" ht="15">
      <c r="A538" s="81">
        <v>42542</v>
      </c>
      <c r="B538" s="82" t="s">
        <v>25</v>
      </c>
      <c r="C538" s="82" t="s">
        <v>1131</v>
      </c>
      <c r="D538" s="82">
        <v>30</v>
      </c>
      <c r="E538" s="82"/>
      <c r="F538" s="82">
        <v>21391.04</v>
      </c>
      <c r="G538" s="82" t="s">
        <v>235</v>
      </c>
      <c r="H538" s="82" t="s">
        <v>89</v>
      </c>
      <c r="J538" s="82" t="s">
        <v>1829</v>
      </c>
    </row>
    <row r="539" spans="1:8" ht="15">
      <c r="A539" s="5">
        <v>42543</v>
      </c>
      <c r="B539" t="s">
        <v>29</v>
      </c>
      <c r="C539" t="s">
        <v>1133</v>
      </c>
      <c r="D539">
        <v>-133.4</v>
      </c>
      <c r="F539">
        <v>21269.64</v>
      </c>
      <c r="G539" t="s">
        <v>77</v>
      </c>
      <c r="H539" t="s">
        <v>1160</v>
      </c>
    </row>
    <row r="540" spans="1:8" ht="15">
      <c r="A540" s="5">
        <v>42543</v>
      </c>
      <c r="B540" t="s">
        <v>29</v>
      </c>
      <c r="C540" t="s">
        <v>1134</v>
      </c>
      <c r="D540">
        <v>-21.9</v>
      </c>
      <c r="F540">
        <v>21247.74</v>
      </c>
      <c r="G540" t="s">
        <v>724</v>
      </c>
      <c r="H540" s="53" t="s">
        <v>1161</v>
      </c>
    </row>
    <row r="541" spans="1:8" ht="15">
      <c r="A541" s="5">
        <v>42543</v>
      </c>
      <c r="B541" t="s">
        <v>29</v>
      </c>
      <c r="C541" t="s">
        <v>1135</v>
      </c>
      <c r="D541">
        <v>-12.47</v>
      </c>
      <c r="F541">
        <v>21235.27</v>
      </c>
      <c r="G541" t="s">
        <v>724</v>
      </c>
      <c r="H541" t="s">
        <v>1162</v>
      </c>
    </row>
    <row r="542" spans="1:7" ht="15">
      <c r="A542" s="5">
        <v>42543</v>
      </c>
      <c r="B542" t="s">
        <v>25</v>
      </c>
      <c r="C542" t="s">
        <v>1132</v>
      </c>
      <c r="D542">
        <v>12</v>
      </c>
      <c r="F542">
        <v>21403.04</v>
      </c>
      <c r="G542" t="s">
        <v>82</v>
      </c>
    </row>
    <row r="543" spans="1:10" s="1" customFormat="1" ht="15">
      <c r="A543" s="78">
        <v>42544</v>
      </c>
      <c r="B543" s="79" t="s">
        <v>25</v>
      </c>
      <c r="C543" s="79" t="s">
        <v>1136</v>
      </c>
      <c r="D543" s="79">
        <v>24</v>
      </c>
      <c r="E543" s="79"/>
      <c r="F543" s="79">
        <v>21259.27</v>
      </c>
      <c r="G543" s="79" t="s">
        <v>66</v>
      </c>
      <c r="H543" s="79" t="s">
        <v>727</v>
      </c>
      <c r="J543" s="79" t="s">
        <v>1827</v>
      </c>
    </row>
    <row r="544" spans="1:8" s="1" customFormat="1" ht="15">
      <c r="A544" s="50">
        <v>42545</v>
      </c>
      <c r="B544" s="1" t="s">
        <v>25</v>
      </c>
      <c r="C544" s="1" t="s">
        <v>1137</v>
      </c>
      <c r="D544" s="1">
        <v>24</v>
      </c>
      <c r="F544" s="1">
        <v>21283.27</v>
      </c>
      <c r="G544" s="1" t="s">
        <v>66</v>
      </c>
      <c r="H544" s="1" t="s">
        <v>109</v>
      </c>
    </row>
    <row r="545" spans="1:8" ht="15">
      <c r="A545" s="5">
        <v>42548</v>
      </c>
      <c r="B545" t="s">
        <v>29</v>
      </c>
      <c r="C545" t="s">
        <v>1145</v>
      </c>
      <c r="D545">
        <v>-100</v>
      </c>
      <c r="F545">
        <v>21339.27</v>
      </c>
      <c r="G545" t="s">
        <v>1045</v>
      </c>
      <c r="H545" t="s">
        <v>1163</v>
      </c>
    </row>
    <row r="546" spans="1:10" s="1" customFormat="1" ht="15">
      <c r="A546" s="52">
        <v>42548</v>
      </c>
      <c r="B546" s="53" t="s">
        <v>68</v>
      </c>
      <c r="C546" s="53" t="s">
        <v>119</v>
      </c>
      <c r="D546" s="53">
        <v>10</v>
      </c>
      <c r="E546" s="53"/>
      <c r="F546" s="53">
        <v>21439.27</v>
      </c>
      <c r="G546" s="53" t="s">
        <v>66</v>
      </c>
      <c r="H546" s="53" t="s">
        <v>739</v>
      </c>
      <c r="I546" s="53" t="s">
        <v>1691</v>
      </c>
      <c r="J546" s="53" t="s">
        <v>1831</v>
      </c>
    </row>
    <row r="547" spans="1:10" s="1" customFormat="1" ht="15">
      <c r="A547" s="78">
        <v>42548</v>
      </c>
      <c r="B547" s="79" t="s">
        <v>25</v>
      </c>
      <c r="C547" s="79" t="s">
        <v>1138</v>
      </c>
      <c r="D547" s="79">
        <v>18</v>
      </c>
      <c r="E547" s="79"/>
      <c r="F547" s="79">
        <v>21301.27</v>
      </c>
      <c r="G547" s="79" t="s">
        <v>66</v>
      </c>
      <c r="H547" s="79" t="s">
        <v>727</v>
      </c>
      <c r="J547" s="79" t="s">
        <v>1827</v>
      </c>
    </row>
    <row r="548" spans="1:10" ht="15">
      <c r="A548" s="81">
        <v>42548</v>
      </c>
      <c r="B548" s="82" t="s">
        <v>25</v>
      </c>
      <c r="C548" s="82" t="s">
        <v>1140</v>
      </c>
      <c r="D548" s="82">
        <v>18</v>
      </c>
      <c r="E548" s="82"/>
      <c r="F548" s="82">
        <v>21343.27</v>
      </c>
      <c r="G548" s="82" t="s">
        <v>235</v>
      </c>
      <c r="H548" s="82" t="s">
        <v>93</v>
      </c>
      <c r="J548" s="82" t="s">
        <v>1829</v>
      </c>
    </row>
    <row r="549" spans="1:10" s="1" customFormat="1" ht="15">
      <c r="A549" s="78">
        <v>42548</v>
      </c>
      <c r="B549" s="79" t="s">
        <v>25</v>
      </c>
      <c r="C549" s="79" t="s">
        <v>1143</v>
      </c>
      <c r="D549" s="79">
        <v>18</v>
      </c>
      <c r="E549" s="79"/>
      <c r="F549" s="79">
        <v>21411.27</v>
      </c>
      <c r="G549" s="79" t="s">
        <v>66</v>
      </c>
      <c r="H549" s="79" t="s">
        <v>839</v>
      </c>
      <c r="J549" s="79" t="s">
        <v>1827</v>
      </c>
    </row>
    <row r="550" spans="1:10" s="1" customFormat="1" ht="15">
      <c r="A550" s="78">
        <v>42548</v>
      </c>
      <c r="B550" s="79" t="s">
        <v>25</v>
      </c>
      <c r="C550" s="79" t="s">
        <v>1144</v>
      </c>
      <c r="D550" s="79">
        <v>18</v>
      </c>
      <c r="E550" s="79"/>
      <c r="F550" s="79">
        <v>21429.27</v>
      </c>
      <c r="G550" s="79" t="s">
        <v>66</v>
      </c>
      <c r="H550" s="79" t="s">
        <v>839</v>
      </c>
      <c r="J550" s="79" t="s">
        <v>1827</v>
      </c>
    </row>
    <row r="551" spans="1:10" ht="15">
      <c r="A551" s="81">
        <v>42548</v>
      </c>
      <c r="B551" s="82" t="s">
        <v>25</v>
      </c>
      <c r="C551" s="82" t="s">
        <v>1139</v>
      </c>
      <c r="D551" s="82">
        <v>24</v>
      </c>
      <c r="E551" s="82"/>
      <c r="F551" s="82">
        <v>21325.27</v>
      </c>
      <c r="G551" s="82" t="s">
        <v>235</v>
      </c>
      <c r="H551" s="82" t="s">
        <v>112</v>
      </c>
      <c r="J551" s="82" t="s">
        <v>1829</v>
      </c>
    </row>
    <row r="552" spans="1:8" ht="15">
      <c r="A552" s="5">
        <v>42548</v>
      </c>
      <c r="B552" t="s">
        <v>25</v>
      </c>
      <c r="C552" t="s">
        <v>1141</v>
      </c>
      <c r="D552">
        <v>50</v>
      </c>
      <c r="F552">
        <v>21393.27</v>
      </c>
      <c r="G552" t="s">
        <v>77</v>
      </c>
      <c r="H552" t="s">
        <v>1142</v>
      </c>
    </row>
    <row r="553" spans="1:7" ht="15">
      <c r="A553" s="5">
        <v>42549</v>
      </c>
      <c r="B553" t="s">
        <v>25</v>
      </c>
      <c r="C553" t="s">
        <v>1147</v>
      </c>
      <c r="D553">
        <v>12</v>
      </c>
      <c r="F553">
        <v>21391.27</v>
      </c>
      <c r="G553" t="s">
        <v>82</v>
      </c>
    </row>
    <row r="554" spans="1:7" ht="15">
      <c r="A554" s="5">
        <v>42549</v>
      </c>
      <c r="B554" t="s">
        <v>25</v>
      </c>
      <c r="C554" t="s">
        <v>113</v>
      </c>
      <c r="D554">
        <v>12</v>
      </c>
      <c r="F554">
        <v>21473.27</v>
      </c>
      <c r="G554" t="s">
        <v>82</v>
      </c>
    </row>
    <row r="555" spans="1:10" s="1" customFormat="1" ht="15">
      <c r="A555" s="78">
        <v>42549</v>
      </c>
      <c r="B555" s="79" t="s">
        <v>25</v>
      </c>
      <c r="C555" s="79" t="s">
        <v>1146</v>
      </c>
      <c r="D555" s="79">
        <v>40</v>
      </c>
      <c r="E555" s="79"/>
      <c r="F555" s="79">
        <v>21379.27</v>
      </c>
      <c r="G555" s="79" t="s">
        <v>66</v>
      </c>
      <c r="H555" s="79" t="s">
        <v>965</v>
      </c>
      <c r="J555" s="79" t="s">
        <v>1827</v>
      </c>
    </row>
    <row r="556" spans="1:10" s="1" customFormat="1" ht="15">
      <c r="A556" s="52">
        <v>42549</v>
      </c>
      <c r="B556" s="53" t="s">
        <v>25</v>
      </c>
      <c r="C556" s="53" t="s">
        <v>1148</v>
      </c>
      <c r="D556" s="53">
        <v>70</v>
      </c>
      <c r="E556" s="53"/>
      <c r="F556" s="53">
        <v>21461.27</v>
      </c>
      <c r="G556" s="53" t="s">
        <v>66</v>
      </c>
      <c r="H556" s="53" t="s">
        <v>1032</v>
      </c>
      <c r="I556" s="53" t="s">
        <v>1691</v>
      </c>
      <c r="J556" s="53" t="s">
        <v>1831</v>
      </c>
    </row>
    <row r="557" spans="1:8" ht="15">
      <c r="A557" s="5">
        <v>42550</v>
      </c>
      <c r="B557" t="s">
        <v>29</v>
      </c>
      <c r="C557" t="s">
        <v>1152</v>
      </c>
      <c r="D557">
        <v>-60</v>
      </c>
      <c r="F557">
        <v>21563.27</v>
      </c>
      <c r="G557" t="s">
        <v>1685</v>
      </c>
      <c r="H557" t="s">
        <v>1059</v>
      </c>
    </row>
    <row r="558" spans="1:10" s="1" customFormat="1" ht="15">
      <c r="A558" s="52">
        <v>42550</v>
      </c>
      <c r="B558" s="53" t="s">
        <v>25</v>
      </c>
      <c r="C558" s="53" t="s">
        <v>1151</v>
      </c>
      <c r="D558" s="53">
        <v>40</v>
      </c>
      <c r="E558" s="53"/>
      <c r="F558" s="53">
        <v>21623.27</v>
      </c>
      <c r="G558" s="53" t="s">
        <v>66</v>
      </c>
      <c r="H558" s="53" t="s">
        <v>76</v>
      </c>
      <c r="I558" s="53" t="s">
        <v>1691</v>
      </c>
      <c r="J558" s="53" t="s">
        <v>1831</v>
      </c>
    </row>
    <row r="559" spans="1:8" ht="15">
      <c r="A559" s="5">
        <v>42550</v>
      </c>
      <c r="B559" t="s">
        <v>25</v>
      </c>
      <c r="C559" t="s">
        <v>1149</v>
      </c>
      <c r="D559">
        <v>110</v>
      </c>
      <c r="F559">
        <v>21583.27</v>
      </c>
      <c r="G559" t="s">
        <v>130</v>
      </c>
      <c r="H559" t="s">
        <v>1150</v>
      </c>
    </row>
    <row r="560" spans="1:8" ht="15">
      <c r="A560" s="5">
        <v>42551</v>
      </c>
      <c r="B560" t="s">
        <v>25</v>
      </c>
      <c r="C560" t="s">
        <v>1153</v>
      </c>
      <c r="D560">
        <v>200</v>
      </c>
      <c r="F560">
        <v>21763.27</v>
      </c>
      <c r="G560" t="s">
        <v>77</v>
      </c>
      <c r="H560" t="s">
        <v>1154</v>
      </c>
    </row>
    <row r="561" spans="1:7" ht="15">
      <c r="A561" s="5">
        <v>42552</v>
      </c>
      <c r="B561" t="s">
        <v>25</v>
      </c>
      <c r="C561" t="s">
        <v>1155</v>
      </c>
      <c r="D561">
        <v>12</v>
      </c>
      <c r="F561">
        <v>21775.27</v>
      </c>
      <c r="G561" t="s">
        <v>82</v>
      </c>
    </row>
    <row r="562" spans="1:10" s="1" customFormat="1" ht="15">
      <c r="A562" s="52">
        <v>42552</v>
      </c>
      <c r="B562" s="53" t="s">
        <v>25</v>
      </c>
      <c r="C562" s="53" t="s">
        <v>1156</v>
      </c>
      <c r="D562" s="53">
        <v>30</v>
      </c>
      <c r="E562" s="53"/>
      <c r="F562" s="53">
        <v>21805.27</v>
      </c>
      <c r="G562" s="53" t="s">
        <v>66</v>
      </c>
      <c r="H562" s="53" t="s">
        <v>103</v>
      </c>
      <c r="I562" s="53" t="s">
        <v>1691</v>
      </c>
      <c r="J562" s="53" t="s">
        <v>1831</v>
      </c>
    </row>
    <row r="563" spans="1:10" s="1" customFormat="1" ht="15">
      <c r="A563" s="52">
        <v>42552</v>
      </c>
      <c r="B563" s="53" t="s">
        <v>33</v>
      </c>
      <c r="C563" s="53" t="s">
        <v>1157</v>
      </c>
      <c r="D563" s="53">
        <v>150</v>
      </c>
      <c r="E563" s="53"/>
      <c r="F563" s="53">
        <v>21955.27</v>
      </c>
      <c r="G563" s="53" t="s">
        <v>66</v>
      </c>
      <c r="H563" s="53" t="s">
        <v>97</v>
      </c>
      <c r="I563" s="53" t="s">
        <v>1691</v>
      </c>
      <c r="J563" s="53" t="s">
        <v>1831</v>
      </c>
    </row>
    <row r="564" spans="1:7" ht="15.75">
      <c r="A564" s="3">
        <v>42555</v>
      </c>
      <c r="B564" s="4" t="s">
        <v>28</v>
      </c>
      <c r="C564" s="4" t="s">
        <v>133</v>
      </c>
      <c r="D564" s="4">
        <v>-243</v>
      </c>
      <c r="F564" s="4">
        <v>21876.27</v>
      </c>
      <c r="G564" t="s">
        <v>99</v>
      </c>
    </row>
    <row r="565" spans="1:10" s="1" customFormat="1" ht="15.75">
      <c r="A565" s="109">
        <v>42555</v>
      </c>
      <c r="B565" s="66" t="s">
        <v>25</v>
      </c>
      <c r="C565" s="66" t="s">
        <v>1220</v>
      </c>
      <c r="D565" s="66">
        <v>10</v>
      </c>
      <c r="E565" s="53"/>
      <c r="F565" s="66">
        <v>22109.27</v>
      </c>
      <c r="G565" s="53" t="s">
        <v>66</v>
      </c>
      <c r="H565" s="53" t="s">
        <v>750</v>
      </c>
      <c r="I565" s="53" t="s">
        <v>1691</v>
      </c>
      <c r="J565" s="53" t="s">
        <v>1831</v>
      </c>
    </row>
    <row r="566" spans="1:10" s="1" customFormat="1" ht="15.75">
      <c r="A566" s="109">
        <v>42555</v>
      </c>
      <c r="B566" s="66" t="s">
        <v>68</v>
      </c>
      <c r="C566" s="66" t="s">
        <v>119</v>
      </c>
      <c r="D566" s="66">
        <v>10</v>
      </c>
      <c r="E566" s="53"/>
      <c r="F566" s="66">
        <v>22119.27</v>
      </c>
      <c r="G566" s="53" t="s">
        <v>66</v>
      </c>
      <c r="H566" s="53" t="s">
        <v>739</v>
      </c>
      <c r="I566" s="53" t="s">
        <v>1691</v>
      </c>
      <c r="J566" s="53" t="s">
        <v>1831</v>
      </c>
    </row>
    <row r="567" spans="1:10" ht="15.75">
      <c r="A567" s="112">
        <v>42555</v>
      </c>
      <c r="B567" s="113" t="s">
        <v>25</v>
      </c>
      <c r="C567" s="113" t="s">
        <v>1219</v>
      </c>
      <c r="D567" s="113">
        <v>24</v>
      </c>
      <c r="E567" s="82"/>
      <c r="F567" s="113">
        <v>22099.27</v>
      </c>
      <c r="G567" s="82" t="s">
        <v>235</v>
      </c>
      <c r="H567" s="82" t="s">
        <v>810</v>
      </c>
      <c r="J567" s="82" t="s">
        <v>1829</v>
      </c>
    </row>
    <row r="568" spans="1:10" s="1" customFormat="1" ht="15.75">
      <c r="A568" s="109">
        <v>42555</v>
      </c>
      <c r="B568" s="66" t="s">
        <v>25</v>
      </c>
      <c r="C568" s="66" t="s">
        <v>1218</v>
      </c>
      <c r="D568" s="66">
        <v>120</v>
      </c>
      <c r="E568" s="53"/>
      <c r="F568" s="66">
        <v>22075.27</v>
      </c>
      <c r="G568" s="53" t="s">
        <v>66</v>
      </c>
      <c r="H568" s="53" t="s">
        <v>841</v>
      </c>
      <c r="I568" s="53" t="s">
        <v>1691</v>
      </c>
      <c r="J568" s="53" t="s">
        <v>1831</v>
      </c>
    </row>
    <row r="569" spans="1:10" s="1" customFormat="1" ht="15.75">
      <c r="A569" s="109">
        <v>42556</v>
      </c>
      <c r="B569" s="66" t="s">
        <v>25</v>
      </c>
      <c r="C569" s="66" t="s">
        <v>1221</v>
      </c>
      <c r="D569" s="66">
        <v>40</v>
      </c>
      <c r="E569" s="53"/>
      <c r="F569" s="66">
        <v>21916.27</v>
      </c>
      <c r="G569" s="53" t="s">
        <v>66</v>
      </c>
      <c r="H569" s="53" t="s">
        <v>453</v>
      </c>
      <c r="I569" s="53" t="s">
        <v>1691</v>
      </c>
      <c r="J569" s="53" t="s">
        <v>1831</v>
      </c>
    </row>
    <row r="570" spans="1:8" ht="15.75">
      <c r="A570" s="3">
        <v>42558</v>
      </c>
      <c r="B570" s="4" t="s">
        <v>29</v>
      </c>
      <c r="C570" s="4" t="s">
        <v>1224</v>
      </c>
      <c r="D570" s="4">
        <v>-480</v>
      </c>
      <c r="F570" s="4">
        <v>21491.27</v>
      </c>
      <c r="G570" t="s">
        <v>861</v>
      </c>
      <c r="H570" t="s">
        <v>1225</v>
      </c>
    </row>
    <row r="571" spans="1:10" s="1" customFormat="1" ht="15.75">
      <c r="A571" s="63">
        <v>42558</v>
      </c>
      <c r="B571" s="117" t="s">
        <v>25</v>
      </c>
      <c r="C571" s="118" t="s">
        <v>1856</v>
      </c>
      <c r="D571" s="117">
        <v>18</v>
      </c>
      <c r="E571" s="79"/>
      <c r="F571" s="117">
        <v>21971.27</v>
      </c>
      <c r="G571" s="79" t="s">
        <v>66</v>
      </c>
      <c r="H571" s="79" t="s">
        <v>1223</v>
      </c>
      <c r="J571" s="79" t="s">
        <v>1827</v>
      </c>
    </row>
    <row r="572" spans="1:10" s="1" customFormat="1" ht="15.75">
      <c r="A572" s="63">
        <v>42558</v>
      </c>
      <c r="B572" s="117" t="s">
        <v>25</v>
      </c>
      <c r="C572" s="118" t="s">
        <v>1856</v>
      </c>
      <c r="D572" s="117"/>
      <c r="E572" s="79">
        <v>37</v>
      </c>
      <c r="F572" s="117">
        <v>21971.27</v>
      </c>
      <c r="G572" s="79" t="s">
        <v>66</v>
      </c>
      <c r="H572" s="79" t="s">
        <v>1223</v>
      </c>
      <c r="J572" s="79" t="s">
        <v>1827</v>
      </c>
    </row>
    <row r="573" spans="1:10" s="1" customFormat="1" ht="15.75">
      <c r="A573" s="74">
        <v>42559</v>
      </c>
      <c r="B573" s="75" t="s">
        <v>25</v>
      </c>
      <c r="C573" s="75" t="s">
        <v>1226</v>
      </c>
      <c r="D573" s="75">
        <v>10</v>
      </c>
      <c r="E573" s="72"/>
      <c r="F573" s="75">
        <v>21501.27</v>
      </c>
      <c r="G573" s="72" t="s">
        <v>66</v>
      </c>
      <c r="H573" s="72" t="s">
        <v>717</v>
      </c>
      <c r="J573" s="72" t="s">
        <v>1823</v>
      </c>
    </row>
    <row r="574" spans="1:10" ht="15.75">
      <c r="A574" s="112">
        <v>42559</v>
      </c>
      <c r="B574" s="113" t="s">
        <v>25</v>
      </c>
      <c r="C574" s="113" t="s">
        <v>1228</v>
      </c>
      <c r="D574" s="113">
        <v>18</v>
      </c>
      <c r="E574" s="82"/>
      <c r="F574" s="113">
        <v>21687.27</v>
      </c>
      <c r="G574" s="82" t="s">
        <v>235</v>
      </c>
      <c r="H574" s="82" t="s">
        <v>104</v>
      </c>
      <c r="J574" s="82" t="s">
        <v>1829</v>
      </c>
    </row>
    <row r="575" spans="1:10" s="1" customFormat="1" ht="15.75">
      <c r="A575" s="109">
        <v>42559</v>
      </c>
      <c r="B575" s="66" t="s">
        <v>25</v>
      </c>
      <c r="C575" s="66" t="s">
        <v>1229</v>
      </c>
      <c r="D575" s="66">
        <v>30</v>
      </c>
      <c r="E575" s="53"/>
      <c r="F575" s="66">
        <v>21717.27</v>
      </c>
      <c r="G575" s="53" t="s">
        <v>66</v>
      </c>
      <c r="H575" s="53" t="s">
        <v>711</v>
      </c>
      <c r="I575" s="53" t="s">
        <v>1691</v>
      </c>
      <c r="J575" s="53" t="s">
        <v>1831</v>
      </c>
    </row>
    <row r="576" spans="1:10" s="1" customFormat="1" ht="15.75">
      <c r="A576" s="109">
        <v>42559</v>
      </c>
      <c r="B576" s="66" t="s">
        <v>25</v>
      </c>
      <c r="C576" s="66" t="s">
        <v>1231</v>
      </c>
      <c r="D576" s="66">
        <v>40</v>
      </c>
      <c r="E576" s="53"/>
      <c r="F576" s="66">
        <v>21853.27</v>
      </c>
      <c r="G576" s="53" t="s">
        <v>66</v>
      </c>
      <c r="H576" s="53" t="s">
        <v>711</v>
      </c>
      <c r="I576" s="53" t="s">
        <v>1691</v>
      </c>
      <c r="J576" s="53" t="s">
        <v>1831</v>
      </c>
    </row>
    <row r="577" spans="1:10" s="1" customFormat="1" ht="15.75">
      <c r="A577" s="109">
        <v>42559</v>
      </c>
      <c r="B577" s="66" t="s">
        <v>25</v>
      </c>
      <c r="C577" s="66" t="s">
        <v>1230</v>
      </c>
      <c r="D577" s="66">
        <v>96</v>
      </c>
      <c r="E577" s="53"/>
      <c r="F577" s="66">
        <v>21813.27</v>
      </c>
      <c r="G577" s="53" t="s">
        <v>66</v>
      </c>
      <c r="H577" s="53" t="s">
        <v>992</v>
      </c>
      <c r="I577" s="53" t="s">
        <v>1691</v>
      </c>
      <c r="J577" s="53" t="s">
        <v>1831</v>
      </c>
    </row>
    <row r="578" spans="1:10" s="1" customFormat="1" ht="15.75">
      <c r="A578" s="109">
        <v>42559</v>
      </c>
      <c r="B578" s="66" t="s">
        <v>25</v>
      </c>
      <c r="C578" s="66" t="s">
        <v>1227</v>
      </c>
      <c r="D578" s="66">
        <v>168</v>
      </c>
      <c r="E578" s="53"/>
      <c r="F578" s="66">
        <v>21669.27</v>
      </c>
      <c r="G578" s="53" t="s">
        <v>66</v>
      </c>
      <c r="H578" s="53" t="s">
        <v>992</v>
      </c>
      <c r="I578" s="53" t="s">
        <v>1691</v>
      </c>
      <c r="J578" s="53" t="s">
        <v>1831</v>
      </c>
    </row>
    <row r="579" spans="1:8" ht="15">
      <c r="A579" s="5">
        <v>42562</v>
      </c>
      <c r="B579" t="s">
        <v>25</v>
      </c>
      <c r="C579" t="s">
        <v>1233</v>
      </c>
      <c r="D579">
        <v>20</v>
      </c>
      <c r="F579">
        <v>21903.27</v>
      </c>
      <c r="G579" t="s">
        <v>82</v>
      </c>
      <c r="H579" t="s">
        <v>1857</v>
      </c>
    </row>
    <row r="580" spans="1:10" s="1" customFormat="1" ht="15">
      <c r="A580" s="52">
        <v>42562</v>
      </c>
      <c r="B580" s="53" t="s">
        <v>25</v>
      </c>
      <c r="C580" s="53" t="s">
        <v>1232</v>
      </c>
      <c r="D580" s="53">
        <v>30</v>
      </c>
      <c r="E580" s="53"/>
      <c r="F580" s="53">
        <v>21883.27</v>
      </c>
      <c r="G580" s="53" t="s">
        <v>66</v>
      </c>
      <c r="H580" s="53" t="s">
        <v>711</v>
      </c>
      <c r="I580" s="53" t="s">
        <v>1691</v>
      </c>
      <c r="J580" s="53" t="s">
        <v>1831</v>
      </c>
    </row>
    <row r="581" spans="1:10" s="1" customFormat="1" ht="15">
      <c r="A581" s="71">
        <v>42562</v>
      </c>
      <c r="B581" s="72" t="s">
        <v>62</v>
      </c>
      <c r="C581" s="72" t="s">
        <v>1235</v>
      </c>
      <c r="D581" s="72">
        <v>40</v>
      </c>
      <c r="E581" s="72"/>
      <c r="F581" s="72">
        <v>22293.27</v>
      </c>
      <c r="G581" s="72" t="s">
        <v>66</v>
      </c>
      <c r="H581" s="72" t="s">
        <v>256</v>
      </c>
      <c r="J581" s="72" t="s">
        <v>1823</v>
      </c>
    </row>
    <row r="582" spans="1:10" s="1" customFormat="1" ht="15">
      <c r="A582" s="78">
        <v>42562</v>
      </c>
      <c r="B582" s="79" t="s">
        <v>62</v>
      </c>
      <c r="C582" s="79" t="s">
        <v>1240</v>
      </c>
      <c r="D582" s="79">
        <v>140</v>
      </c>
      <c r="E582" s="79"/>
      <c r="F582" s="79">
        <v>23083.27</v>
      </c>
      <c r="G582" s="79" t="s">
        <v>66</v>
      </c>
      <c r="H582" s="79" t="s">
        <v>734</v>
      </c>
      <c r="I582" s="79" t="s">
        <v>1827</v>
      </c>
      <c r="J582" s="79" t="s">
        <v>1828</v>
      </c>
    </row>
    <row r="583" spans="1:10" ht="15">
      <c r="A583" s="5">
        <v>42562</v>
      </c>
      <c r="B583" t="s">
        <v>62</v>
      </c>
      <c r="C583" s="79" t="s">
        <v>1236</v>
      </c>
      <c r="D583" s="79">
        <v>150</v>
      </c>
      <c r="E583" s="79"/>
      <c r="F583" s="79">
        <v>22443.27</v>
      </c>
      <c r="G583" s="79" t="s">
        <v>166</v>
      </c>
      <c r="H583" s="79" t="s">
        <v>1858</v>
      </c>
      <c r="J583" s="79"/>
    </row>
    <row r="584" spans="1:10" s="1" customFormat="1" ht="15">
      <c r="A584" s="78">
        <v>42562</v>
      </c>
      <c r="B584" s="79" t="s">
        <v>62</v>
      </c>
      <c r="C584" s="79" t="s">
        <v>1239</v>
      </c>
      <c r="D584" s="79">
        <v>200</v>
      </c>
      <c r="E584" s="79"/>
      <c r="F584" s="79">
        <v>22943.27</v>
      </c>
      <c r="G584" s="79" t="s">
        <v>66</v>
      </c>
      <c r="H584" s="79" t="s">
        <v>107</v>
      </c>
      <c r="I584" s="79" t="s">
        <v>1827</v>
      </c>
      <c r="J584" s="79" t="s">
        <v>1828</v>
      </c>
    </row>
    <row r="585" spans="1:10" ht="15">
      <c r="A585" s="78">
        <v>42562</v>
      </c>
      <c r="B585" s="79" t="s">
        <v>62</v>
      </c>
      <c r="C585" s="79" t="s">
        <v>1237</v>
      </c>
      <c r="D585" s="79">
        <v>300</v>
      </c>
      <c r="E585" s="79"/>
      <c r="F585" s="79">
        <v>22743.27</v>
      </c>
      <c r="G585" s="79" t="s">
        <v>80</v>
      </c>
      <c r="H585" s="79" t="s">
        <v>1836</v>
      </c>
      <c r="J585" s="79" t="s">
        <v>1238</v>
      </c>
    </row>
    <row r="586" spans="1:10" s="1" customFormat="1" ht="15">
      <c r="A586" s="78">
        <v>42562</v>
      </c>
      <c r="B586" s="79" t="s">
        <v>62</v>
      </c>
      <c r="C586" s="79" t="s">
        <v>1234</v>
      </c>
      <c r="D586" s="79">
        <v>350</v>
      </c>
      <c r="E586" s="79"/>
      <c r="F586" s="79">
        <v>22253.27</v>
      </c>
      <c r="G586" s="79" t="s">
        <v>66</v>
      </c>
      <c r="H586" s="79" t="s">
        <v>736</v>
      </c>
      <c r="I586" s="79" t="s">
        <v>1827</v>
      </c>
      <c r="J586" s="79" t="s">
        <v>1828</v>
      </c>
    </row>
    <row r="587" spans="1:10" s="1" customFormat="1" ht="15">
      <c r="A587" s="52">
        <v>42563</v>
      </c>
      <c r="B587" s="53" t="s">
        <v>62</v>
      </c>
      <c r="C587" s="53" t="s">
        <v>1245</v>
      </c>
      <c r="D587" s="53">
        <v>20</v>
      </c>
      <c r="E587" s="53"/>
      <c r="F587" s="53">
        <v>23423.27</v>
      </c>
      <c r="G587" s="53" t="s">
        <v>66</v>
      </c>
      <c r="H587" s="53" t="s">
        <v>1107</v>
      </c>
      <c r="I587" s="53" t="s">
        <v>1691</v>
      </c>
      <c r="J587" s="53" t="s">
        <v>1831</v>
      </c>
    </row>
    <row r="588" spans="1:10" s="1" customFormat="1" ht="15">
      <c r="A588" s="52">
        <v>42563</v>
      </c>
      <c r="B588" s="53" t="s">
        <v>62</v>
      </c>
      <c r="C588" s="53" t="s">
        <v>1246</v>
      </c>
      <c r="D588" s="53">
        <v>20</v>
      </c>
      <c r="E588" s="53"/>
      <c r="F588" s="53">
        <v>23443.27</v>
      </c>
      <c r="G588" s="53" t="s">
        <v>66</v>
      </c>
      <c r="H588" s="53" t="s">
        <v>95</v>
      </c>
      <c r="I588" s="53" t="s">
        <v>1691</v>
      </c>
      <c r="J588" s="53" t="s">
        <v>1831</v>
      </c>
    </row>
    <row r="589" spans="1:10" s="1" customFormat="1" ht="15">
      <c r="A589" s="52">
        <v>42563</v>
      </c>
      <c r="B589" s="53" t="s">
        <v>62</v>
      </c>
      <c r="C589" s="53" t="s">
        <v>1247</v>
      </c>
      <c r="D589" s="53">
        <v>20</v>
      </c>
      <c r="E589" s="53"/>
      <c r="F589" s="53">
        <v>23463.27</v>
      </c>
      <c r="G589" s="53" t="s">
        <v>66</v>
      </c>
      <c r="H589" s="53" t="s">
        <v>96</v>
      </c>
      <c r="I589" s="53" t="s">
        <v>1691</v>
      </c>
      <c r="J589" s="53" t="s">
        <v>1831</v>
      </c>
    </row>
    <row r="590" spans="1:8" ht="15">
      <c r="A590" s="5">
        <v>42563</v>
      </c>
      <c r="B590" t="s">
        <v>25</v>
      </c>
      <c r="C590" t="s">
        <v>1241</v>
      </c>
      <c r="D590">
        <v>80</v>
      </c>
      <c r="F590">
        <v>23163.27</v>
      </c>
      <c r="G590" t="s">
        <v>1015</v>
      </c>
      <c r="H590" t="s">
        <v>1242</v>
      </c>
    </row>
    <row r="591" spans="1:10" s="1" customFormat="1" ht="15">
      <c r="A591" s="52">
        <v>42563</v>
      </c>
      <c r="B591" s="53" t="s">
        <v>25</v>
      </c>
      <c r="C591" s="53" t="s">
        <v>1243</v>
      </c>
      <c r="D591" s="53">
        <v>240</v>
      </c>
      <c r="E591" s="53"/>
      <c r="F591" s="53">
        <v>23403.27</v>
      </c>
      <c r="G591" s="53" t="s">
        <v>66</v>
      </c>
      <c r="H591" s="53" t="s">
        <v>1244</v>
      </c>
      <c r="I591" s="53" t="s">
        <v>1691</v>
      </c>
      <c r="J591" s="53" t="s">
        <v>1831</v>
      </c>
    </row>
    <row r="592" spans="1:10" s="1" customFormat="1" ht="15">
      <c r="A592" s="103">
        <v>42564</v>
      </c>
      <c r="B592" s="104" t="s">
        <v>29</v>
      </c>
      <c r="C592" s="104" t="s">
        <v>1250</v>
      </c>
      <c r="D592" s="104">
        <v>-595</v>
      </c>
      <c r="E592" s="104"/>
      <c r="F592" s="104">
        <v>23138.27</v>
      </c>
      <c r="G592" s="104" t="s">
        <v>66</v>
      </c>
      <c r="H592" s="104" t="s">
        <v>94</v>
      </c>
      <c r="I592" s="104" t="s">
        <v>1841</v>
      </c>
      <c r="J592" s="104" t="s">
        <v>94</v>
      </c>
    </row>
    <row r="593" spans="1:10" s="1" customFormat="1" ht="15">
      <c r="A593" s="52">
        <v>42564</v>
      </c>
      <c r="B593" s="53" t="s">
        <v>25</v>
      </c>
      <c r="C593" s="53" t="s">
        <v>1248</v>
      </c>
      <c r="D593" s="53">
        <v>270</v>
      </c>
      <c r="E593" s="53"/>
      <c r="F593" s="53">
        <v>23733.27</v>
      </c>
      <c r="G593" s="53" t="s">
        <v>66</v>
      </c>
      <c r="H593" s="53" t="s">
        <v>1249</v>
      </c>
      <c r="I593" s="53" t="s">
        <v>1691</v>
      </c>
      <c r="J593" s="53" t="s">
        <v>1831</v>
      </c>
    </row>
    <row r="594" spans="1:10" s="1" customFormat="1" ht="15">
      <c r="A594" s="78">
        <v>42565</v>
      </c>
      <c r="B594" s="79" t="s">
        <v>25</v>
      </c>
      <c r="C594" s="79" t="s">
        <v>1251</v>
      </c>
      <c r="D594" s="79">
        <v>18</v>
      </c>
      <c r="E594" s="79"/>
      <c r="F594" s="79">
        <v>23156.27</v>
      </c>
      <c r="G594" s="79" t="s">
        <v>66</v>
      </c>
      <c r="H594" s="79" t="s">
        <v>115</v>
      </c>
      <c r="J594" s="79" t="s">
        <v>1827</v>
      </c>
    </row>
    <row r="595" spans="1:10" s="1" customFormat="1" ht="15">
      <c r="A595" s="52">
        <v>42565</v>
      </c>
      <c r="B595" s="53" t="s">
        <v>25</v>
      </c>
      <c r="C595" s="53" t="s">
        <v>1252</v>
      </c>
      <c r="D595" s="53">
        <v>50</v>
      </c>
      <c r="E595" s="53"/>
      <c r="F595" s="53">
        <v>23206.27</v>
      </c>
      <c r="G595" s="53" t="s">
        <v>66</v>
      </c>
      <c r="H595" s="53" t="s">
        <v>1124</v>
      </c>
      <c r="I595" s="53" t="s">
        <v>1691</v>
      </c>
      <c r="J595" s="53" t="s">
        <v>1831</v>
      </c>
    </row>
    <row r="596" spans="1:8" ht="15">
      <c r="A596" s="5">
        <v>42566</v>
      </c>
      <c r="B596" t="s">
        <v>29</v>
      </c>
      <c r="C596" t="s">
        <v>1258</v>
      </c>
      <c r="D596">
        <v>-600</v>
      </c>
      <c r="F596">
        <v>22772.27</v>
      </c>
      <c r="G596" t="s">
        <v>826</v>
      </c>
      <c r="H596" t="s">
        <v>1259</v>
      </c>
    </row>
    <row r="597" spans="1:8" ht="15">
      <c r="A597" s="5">
        <v>42566</v>
      </c>
      <c r="B597" t="s">
        <v>29</v>
      </c>
      <c r="C597" t="s">
        <v>1260</v>
      </c>
      <c r="D597">
        <v>-280</v>
      </c>
      <c r="F597">
        <v>22492.27</v>
      </c>
      <c r="G597" t="s">
        <v>84</v>
      </c>
      <c r="H597" t="s">
        <v>990</v>
      </c>
    </row>
    <row r="598" spans="1:7" ht="15">
      <c r="A598" s="5">
        <v>42566</v>
      </c>
      <c r="B598" t="s">
        <v>25</v>
      </c>
      <c r="C598" t="s">
        <v>1253</v>
      </c>
      <c r="D598">
        <v>12</v>
      </c>
      <c r="F598">
        <v>23218.27</v>
      </c>
      <c r="G598" t="s">
        <v>82</v>
      </c>
    </row>
    <row r="599" spans="1:7" ht="15">
      <c r="A599" s="5">
        <v>42566</v>
      </c>
      <c r="B599" t="s">
        <v>25</v>
      </c>
      <c r="C599" t="s">
        <v>1255</v>
      </c>
      <c r="D599">
        <v>12</v>
      </c>
      <c r="F599">
        <v>23270.27</v>
      </c>
      <c r="G599" t="s">
        <v>82</v>
      </c>
    </row>
    <row r="600" spans="1:7" ht="15">
      <c r="A600" s="5">
        <v>42566</v>
      </c>
      <c r="B600" t="s">
        <v>25</v>
      </c>
      <c r="C600" t="s">
        <v>1256</v>
      </c>
      <c r="D600">
        <v>12</v>
      </c>
      <c r="F600">
        <v>23282.27</v>
      </c>
      <c r="G600" t="s">
        <v>82</v>
      </c>
    </row>
    <row r="601" spans="1:7" ht="15">
      <c r="A601" s="5">
        <v>42566</v>
      </c>
      <c r="B601" t="s">
        <v>25</v>
      </c>
      <c r="C601" t="s">
        <v>1257</v>
      </c>
      <c r="D601">
        <v>20</v>
      </c>
      <c r="F601">
        <v>23302.27</v>
      </c>
      <c r="G601" t="s">
        <v>82</v>
      </c>
    </row>
    <row r="602" spans="1:10" s="1" customFormat="1" ht="15">
      <c r="A602" s="71">
        <v>42566</v>
      </c>
      <c r="B602" s="72" t="s">
        <v>25</v>
      </c>
      <c r="C602" s="72" t="s">
        <v>1254</v>
      </c>
      <c r="D602" s="72">
        <v>40</v>
      </c>
      <c r="E602" s="72"/>
      <c r="F602" s="72">
        <v>23258.27</v>
      </c>
      <c r="G602" s="72" t="s">
        <v>66</v>
      </c>
      <c r="H602" s="72" t="s">
        <v>91</v>
      </c>
      <c r="J602" s="72" t="s">
        <v>1823</v>
      </c>
    </row>
    <row r="603" spans="1:10" s="1" customFormat="1" ht="15">
      <c r="A603" s="71">
        <v>42566</v>
      </c>
      <c r="B603" s="72" t="s">
        <v>68</v>
      </c>
      <c r="C603" s="72" t="s">
        <v>198</v>
      </c>
      <c r="D603" s="72">
        <v>70</v>
      </c>
      <c r="E603" s="72"/>
      <c r="F603" s="72">
        <v>23372.27</v>
      </c>
      <c r="G603" s="72" t="s">
        <v>66</v>
      </c>
      <c r="H603" s="72" t="s">
        <v>199</v>
      </c>
      <c r="J603" s="72" t="s">
        <v>1823</v>
      </c>
    </row>
    <row r="604" spans="1:7" ht="15">
      <c r="A604" s="5">
        <v>42569</v>
      </c>
      <c r="B604" t="s">
        <v>28</v>
      </c>
      <c r="C604" t="s">
        <v>65</v>
      </c>
      <c r="D604">
        <v>-102.92</v>
      </c>
      <c r="F604">
        <v>22656.24</v>
      </c>
      <c r="G604" t="s">
        <v>85</v>
      </c>
    </row>
    <row r="605" spans="1:7" ht="15">
      <c r="A605" s="5">
        <v>42569</v>
      </c>
      <c r="B605" t="s">
        <v>28</v>
      </c>
      <c r="C605" t="s">
        <v>1270</v>
      </c>
      <c r="D605">
        <v>-43.11</v>
      </c>
      <c r="F605">
        <v>22759.16</v>
      </c>
      <c r="G605" t="s">
        <v>86</v>
      </c>
    </row>
    <row r="606" spans="1:10" s="1" customFormat="1" ht="15">
      <c r="A606" s="52">
        <v>42569</v>
      </c>
      <c r="B606" s="53" t="s">
        <v>68</v>
      </c>
      <c r="C606" s="53" t="s">
        <v>119</v>
      </c>
      <c r="D606" s="53">
        <v>10</v>
      </c>
      <c r="E606" s="53"/>
      <c r="F606" s="53">
        <v>22802.27</v>
      </c>
      <c r="G606" s="53" t="s">
        <v>66</v>
      </c>
      <c r="H606" s="53" t="s">
        <v>739</v>
      </c>
      <c r="I606" s="53" t="s">
        <v>1691</v>
      </c>
      <c r="J606" s="53" t="s">
        <v>1831</v>
      </c>
    </row>
    <row r="607" spans="1:10" s="1" customFormat="1" ht="15">
      <c r="A607" s="71">
        <v>42569</v>
      </c>
      <c r="B607" s="72" t="s">
        <v>25</v>
      </c>
      <c r="C607" s="72" t="s">
        <v>1261</v>
      </c>
      <c r="D607" s="72">
        <v>15</v>
      </c>
      <c r="E607" s="72"/>
      <c r="F607" s="72">
        <v>22507.27</v>
      </c>
      <c r="G607" s="72" t="s">
        <v>66</v>
      </c>
      <c r="H607" s="72" t="s">
        <v>83</v>
      </c>
      <c r="J607" s="72" t="s">
        <v>1823</v>
      </c>
    </row>
    <row r="608" spans="1:8" ht="15">
      <c r="A608" s="5">
        <v>42569</v>
      </c>
      <c r="B608" t="s">
        <v>25</v>
      </c>
      <c r="C608" t="s">
        <v>1263</v>
      </c>
      <c r="D608">
        <v>15</v>
      </c>
      <c r="F608">
        <v>22552.27</v>
      </c>
      <c r="G608" t="s">
        <v>130</v>
      </c>
      <c r="H608" t="s">
        <v>1264</v>
      </c>
    </row>
    <row r="609" spans="1:10" s="1" customFormat="1" ht="15">
      <c r="A609" s="71">
        <v>42569</v>
      </c>
      <c r="B609" s="72" t="s">
        <v>25</v>
      </c>
      <c r="C609" s="72" t="s">
        <v>1262</v>
      </c>
      <c r="D609" s="72">
        <v>30</v>
      </c>
      <c r="E609" s="72"/>
      <c r="F609" s="72">
        <v>22537.27</v>
      </c>
      <c r="G609" s="72" t="s">
        <v>66</v>
      </c>
      <c r="H609" s="72" t="s">
        <v>83</v>
      </c>
      <c r="J609" s="72" t="s">
        <v>1823</v>
      </c>
    </row>
    <row r="610" spans="1:10" s="1" customFormat="1" ht="15">
      <c r="A610" s="52">
        <v>42569</v>
      </c>
      <c r="B610" s="53" t="s">
        <v>25</v>
      </c>
      <c r="C610" s="53" t="s">
        <v>1265</v>
      </c>
      <c r="D610" s="53">
        <v>40</v>
      </c>
      <c r="E610" s="53"/>
      <c r="F610" s="53">
        <v>22592.27</v>
      </c>
      <c r="G610" s="53" t="s">
        <v>66</v>
      </c>
      <c r="H610" s="53" t="s">
        <v>1266</v>
      </c>
      <c r="I610" s="53" t="s">
        <v>1691</v>
      </c>
      <c r="J610" s="53" t="s">
        <v>1831</v>
      </c>
    </row>
    <row r="611" spans="1:10" s="1" customFormat="1" ht="15">
      <c r="A611" s="71">
        <v>42569</v>
      </c>
      <c r="B611" s="72" t="s">
        <v>25</v>
      </c>
      <c r="C611" s="72" t="s">
        <v>1267</v>
      </c>
      <c r="D611" s="72">
        <v>50</v>
      </c>
      <c r="E611" s="72"/>
      <c r="F611" s="72">
        <v>22642.27</v>
      </c>
      <c r="G611" s="72" t="s">
        <v>66</v>
      </c>
      <c r="H611" s="72" t="s">
        <v>717</v>
      </c>
      <c r="J611" s="72" t="s">
        <v>1823</v>
      </c>
    </row>
    <row r="612" spans="1:8" ht="15">
      <c r="A612" s="5">
        <v>42569</v>
      </c>
      <c r="B612" t="s">
        <v>25</v>
      </c>
      <c r="C612" t="s">
        <v>1268</v>
      </c>
      <c r="D612">
        <v>150</v>
      </c>
      <c r="F612">
        <v>22792.27</v>
      </c>
      <c r="G612" t="s">
        <v>130</v>
      </c>
      <c r="H612" t="s">
        <v>1269</v>
      </c>
    </row>
    <row r="613" spans="1:8" ht="15">
      <c r="A613" s="5">
        <v>42571</v>
      </c>
      <c r="B613" t="s">
        <v>29</v>
      </c>
      <c r="C613" t="s">
        <v>1272</v>
      </c>
      <c r="D613">
        <v>-60</v>
      </c>
      <c r="F613">
        <v>22616.24</v>
      </c>
      <c r="G613" t="s">
        <v>1685</v>
      </c>
      <c r="H613" t="s">
        <v>1158</v>
      </c>
    </row>
    <row r="614" spans="1:10" s="1" customFormat="1" ht="15">
      <c r="A614" s="71">
        <v>42571</v>
      </c>
      <c r="B614" s="72" t="s">
        <v>25</v>
      </c>
      <c r="C614" s="72" t="s">
        <v>1271</v>
      </c>
      <c r="D614" s="72">
        <v>20</v>
      </c>
      <c r="E614" s="72"/>
      <c r="F614" s="72">
        <v>22676.24</v>
      </c>
      <c r="G614" s="72" t="s">
        <v>66</v>
      </c>
      <c r="H614" s="72" t="s">
        <v>91</v>
      </c>
      <c r="J614" s="72" t="s">
        <v>1823</v>
      </c>
    </row>
    <row r="615" spans="1:10" s="1" customFormat="1" ht="15">
      <c r="A615" s="87">
        <v>42572</v>
      </c>
      <c r="B615" s="88" t="s">
        <v>70</v>
      </c>
      <c r="C615" s="88" t="s">
        <v>1273</v>
      </c>
      <c r="D615" s="88">
        <v>-1503.96</v>
      </c>
      <c r="E615" s="88"/>
      <c r="F615" s="88">
        <v>21112.28</v>
      </c>
      <c r="G615" s="88" t="s">
        <v>66</v>
      </c>
      <c r="H615" s="88" t="s">
        <v>79</v>
      </c>
      <c r="I615" s="88" t="s">
        <v>1833</v>
      </c>
      <c r="J615" s="89">
        <v>42461</v>
      </c>
    </row>
    <row r="616" spans="1:8" ht="15">
      <c r="A616" s="5">
        <v>42572</v>
      </c>
      <c r="B616" t="s">
        <v>29</v>
      </c>
      <c r="C616" t="s">
        <v>1274</v>
      </c>
      <c r="D616">
        <v>-200</v>
      </c>
      <c r="F616">
        <v>20912.28</v>
      </c>
      <c r="G616" t="s">
        <v>1092</v>
      </c>
      <c r="H616" t="s">
        <v>1275</v>
      </c>
    </row>
    <row r="617" spans="1:8" ht="15">
      <c r="A617" s="5">
        <v>42573</v>
      </c>
      <c r="B617" t="s">
        <v>70</v>
      </c>
      <c r="C617" t="s">
        <v>1277</v>
      </c>
      <c r="D617">
        <v>-2702</v>
      </c>
      <c r="F617">
        <v>18270.28</v>
      </c>
      <c r="G617" t="s">
        <v>826</v>
      </c>
      <c r="H617" t="s">
        <v>1278</v>
      </c>
    </row>
    <row r="618" spans="1:10" s="1" customFormat="1" ht="15">
      <c r="A618" s="52">
        <v>42573</v>
      </c>
      <c r="B618" s="53" t="s">
        <v>25</v>
      </c>
      <c r="C618" s="53" t="s">
        <v>1276</v>
      </c>
      <c r="D618" s="53">
        <v>60</v>
      </c>
      <c r="E618" s="53"/>
      <c r="F618" s="53">
        <v>20972.28</v>
      </c>
      <c r="G618" s="53" t="s">
        <v>66</v>
      </c>
      <c r="H618" s="53" t="s">
        <v>103</v>
      </c>
      <c r="I618" s="53" t="s">
        <v>1691</v>
      </c>
      <c r="J618" s="53" t="s">
        <v>1831</v>
      </c>
    </row>
    <row r="619" spans="1:8" ht="15">
      <c r="A619" s="5">
        <v>42576</v>
      </c>
      <c r="B619" t="s">
        <v>29</v>
      </c>
      <c r="C619" t="s">
        <v>1281</v>
      </c>
      <c r="D619">
        <v>-126</v>
      </c>
      <c r="F619">
        <v>18380.28</v>
      </c>
      <c r="G619" t="s">
        <v>235</v>
      </c>
      <c r="H619" t="s">
        <v>72</v>
      </c>
    </row>
    <row r="620" spans="1:7" ht="15">
      <c r="A620" s="5">
        <v>42576</v>
      </c>
      <c r="B620" t="s">
        <v>25</v>
      </c>
      <c r="C620" t="s">
        <v>1279</v>
      </c>
      <c r="D620">
        <v>12</v>
      </c>
      <c r="F620">
        <v>18482.28</v>
      </c>
      <c r="G620" t="s">
        <v>82</v>
      </c>
    </row>
    <row r="621" spans="1:10" ht="15">
      <c r="A621" s="81">
        <v>42576</v>
      </c>
      <c r="B621" s="82" t="s">
        <v>25</v>
      </c>
      <c r="C621" s="82" t="s">
        <v>1280</v>
      </c>
      <c r="D621" s="82">
        <v>24</v>
      </c>
      <c r="E621" s="82"/>
      <c r="F621" s="82">
        <v>18506.28</v>
      </c>
      <c r="G621" s="82" t="s">
        <v>235</v>
      </c>
      <c r="H621" s="82" t="s">
        <v>109</v>
      </c>
      <c r="J621" s="82" t="s">
        <v>1829</v>
      </c>
    </row>
    <row r="622" spans="1:8" ht="15">
      <c r="A622" s="5">
        <v>42576</v>
      </c>
      <c r="B622" t="s">
        <v>117</v>
      </c>
      <c r="C622" t="s">
        <v>118</v>
      </c>
      <c r="D622">
        <v>200</v>
      </c>
      <c r="F622">
        <v>18470.28</v>
      </c>
      <c r="G622" t="s">
        <v>826</v>
      </c>
      <c r="H622" t="s">
        <v>1526</v>
      </c>
    </row>
    <row r="623" spans="1:10" s="1" customFormat="1" ht="15">
      <c r="A623" s="90">
        <v>42577</v>
      </c>
      <c r="B623" s="91" t="s">
        <v>62</v>
      </c>
      <c r="C623" s="91" t="s">
        <v>1282</v>
      </c>
      <c r="D623" s="91">
        <v>650</v>
      </c>
      <c r="E623" s="91"/>
      <c r="F623" s="91">
        <v>19030.28</v>
      </c>
      <c r="G623" s="91" t="s">
        <v>66</v>
      </c>
      <c r="H623" s="91" t="s">
        <v>73</v>
      </c>
      <c r="I623" s="91" t="s">
        <v>1834</v>
      </c>
      <c r="J623" s="91" t="s">
        <v>73</v>
      </c>
    </row>
    <row r="624" spans="1:7" ht="15">
      <c r="A624" s="5">
        <v>42578</v>
      </c>
      <c r="B624" t="s">
        <v>28</v>
      </c>
      <c r="C624" t="s">
        <v>60</v>
      </c>
      <c r="D624">
        <v>-561.72</v>
      </c>
      <c r="F624">
        <v>18492.56</v>
      </c>
      <c r="G624" t="s">
        <v>153</v>
      </c>
    </row>
    <row r="625" spans="1:10" ht="15">
      <c r="A625" s="81">
        <v>42578</v>
      </c>
      <c r="B625" s="82" t="s">
        <v>25</v>
      </c>
      <c r="C625" s="82" t="s">
        <v>1283</v>
      </c>
      <c r="D625" s="82">
        <v>24</v>
      </c>
      <c r="E625" s="82"/>
      <c r="F625" s="82">
        <v>19054.28</v>
      </c>
      <c r="G625" s="82" t="s">
        <v>235</v>
      </c>
      <c r="H625" s="82" t="s">
        <v>112</v>
      </c>
      <c r="J625" s="82" t="s">
        <v>1829</v>
      </c>
    </row>
    <row r="626" spans="1:8" ht="15">
      <c r="A626" s="5">
        <v>42580</v>
      </c>
      <c r="B626" t="s">
        <v>25</v>
      </c>
      <c r="C626" t="s">
        <v>1284</v>
      </c>
      <c r="D626">
        <v>250</v>
      </c>
      <c r="F626">
        <v>18742.56</v>
      </c>
      <c r="G626" t="s">
        <v>1015</v>
      </c>
      <c r="H626" t="s">
        <v>1285</v>
      </c>
    </row>
    <row r="627" spans="1:10" ht="15">
      <c r="A627" s="81">
        <v>42583</v>
      </c>
      <c r="B627" s="82" t="s">
        <v>25</v>
      </c>
      <c r="C627" s="82" t="s">
        <v>1349</v>
      </c>
      <c r="D627" s="82">
        <v>18</v>
      </c>
      <c r="E627" s="82"/>
      <c r="F627" s="82">
        <v>18760.56</v>
      </c>
      <c r="G627" s="82" t="s">
        <v>235</v>
      </c>
      <c r="H627" s="82" t="s">
        <v>93</v>
      </c>
      <c r="J627" s="82" t="s">
        <v>1829</v>
      </c>
    </row>
    <row r="628" spans="1:10" s="1" customFormat="1" ht="15">
      <c r="A628" s="78">
        <v>42583</v>
      </c>
      <c r="B628" s="79" t="s">
        <v>25</v>
      </c>
      <c r="C628" s="79" t="s">
        <v>1351</v>
      </c>
      <c r="D628" s="79">
        <v>18</v>
      </c>
      <c r="E628" s="79"/>
      <c r="F628" s="79">
        <v>18798.56</v>
      </c>
      <c r="G628" s="79" t="s">
        <v>66</v>
      </c>
      <c r="H628" s="79" t="s">
        <v>839</v>
      </c>
      <c r="J628" s="79" t="s">
        <v>1827</v>
      </c>
    </row>
    <row r="629" spans="1:10" s="1" customFormat="1" ht="15">
      <c r="A629" s="78">
        <v>42583</v>
      </c>
      <c r="B629" s="79" t="s">
        <v>25</v>
      </c>
      <c r="C629" s="79" t="s">
        <v>1354</v>
      </c>
      <c r="D629" s="79">
        <v>18</v>
      </c>
      <c r="E629" s="79"/>
      <c r="F629" s="79">
        <v>18890.56</v>
      </c>
      <c r="G629" s="79" t="s">
        <v>66</v>
      </c>
      <c r="H629" s="79" t="s">
        <v>843</v>
      </c>
      <c r="J629" s="79" t="s">
        <v>1827</v>
      </c>
    </row>
    <row r="630" spans="1:10" ht="15">
      <c r="A630" s="81">
        <v>42583</v>
      </c>
      <c r="B630" s="82" t="s">
        <v>25</v>
      </c>
      <c r="C630" s="82" t="s">
        <v>1355</v>
      </c>
      <c r="D630" s="82">
        <v>18</v>
      </c>
      <c r="E630" s="82"/>
      <c r="F630" s="82">
        <v>18908.56</v>
      </c>
      <c r="G630" s="82" t="s">
        <v>235</v>
      </c>
      <c r="H630" s="82" t="s">
        <v>792</v>
      </c>
      <c r="J630" s="82" t="s">
        <v>1829</v>
      </c>
    </row>
    <row r="631" spans="1:10" s="1" customFormat="1" ht="15">
      <c r="A631" s="78">
        <v>42583</v>
      </c>
      <c r="B631" s="79" t="s">
        <v>25</v>
      </c>
      <c r="C631" s="79" t="s">
        <v>1356</v>
      </c>
      <c r="D631" s="79">
        <v>18</v>
      </c>
      <c r="E631" s="79"/>
      <c r="F631" s="79">
        <v>18926.56</v>
      </c>
      <c r="G631" s="79" t="s">
        <v>66</v>
      </c>
      <c r="H631" s="79" t="s">
        <v>849</v>
      </c>
      <c r="J631" s="79" t="s">
        <v>1827</v>
      </c>
    </row>
    <row r="632" spans="1:7" ht="15">
      <c r="A632" s="5">
        <v>42583</v>
      </c>
      <c r="B632" t="s">
        <v>25</v>
      </c>
      <c r="C632" t="s">
        <v>1350</v>
      </c>
      <c r="D632">
        <v>20</v>
      </c>
      <c r="F632">
        <v>18780.56</v>
      </c>
      <c r="G632" t="s">
        <v>82</v>
      </c>
    </row>
    <row r="633" spans="1:10" ht="15">
      <c r="A633" s="81">
        <v>42583</v>
      </c>
      <c r="B633" s="82" t="s">
        <v>25</v>
      </c>
      <c r="C633" s="82" t="s">
        <v>1353</v>
      </c>
      <c r="D633" s="82">
        <v>24</v>
      </c>
      <c r="E633" s="82"/>
      <c r="F633" s="82">
        <v>18872.56</v>
      </c>
      <c r="G633" s="82" t="s">
        <v>235</v>
      </c>
      <c r="H633" s="82" t="s">
        <v>792</v>
      </c>
      <c r="J633" s="82" t="s">
        <v>1829</v>
      </c>
    </row>
    <row r="634" spans="1:10" s="1" customFormat="1" ht="15">
      <c r="A634" s="52">
        <v>42583</v>
      </c>
      <c r="B634" s="53" t="s">
        <v>25</v>
      </c>
      <c r="C634" s="53" t="s">
        <v>1352</v>
      </c>
      <c r="D634" s="53">
        <v>50</v>
      </c>
      <c r="E634" s="53"/>
      <c r="F634" s="53">
        <v>18848.56</v>
      </c>
      <c r="G634" s="53" t="s">
        <v>66</v>
      </c>
      <c r="H634" s="53" t="s">
        <v>453</v>
      </c>
      <c r="I634" s="53" t="s">
        <v>1691</v>
      </c>
      <c r="J634" s="53" t="s">
        <v>1831</v>
      </c>
    </row>
    <row r="635" spans="1:10" s="1" customFormat="1" ht="15">
      <c r="A635" s="90">
        <v>42583</v>
      </c>
      <c r="B635" s="91" t="s">
        <v>62</v>
      </c>
      <c r="C635" s="91" t="s">
        <v>1357</v>
      </c>
      <c r="D635" s="91">
        <v>570</v>
      </c>
      <c r="E635" s="91"/>
      <c r="F635" s="91">
        <v>19496.56</v>
      </c>
      <c r="G635" s="91" t="s">
        <v>66</v>
      </c>
      <c r="H635" s="91" t="s">
        <v>73</v>
      </c>
      <c r="I635" s="91" t="s">
        <v>1834</v>
      </c>
      <c r="J635" s="91" t="s">
        <v>73</v>
      </c>
    </row>
    <row r="636" spans="1:7" ht="15">
      <c r="A636" s="5">
        <v>42584</v>
      </c>
      <c r="B636" t="s">
        <v>28</v>
      </c>
      <c r="C636" t="s">
        <v>67</v>
      </c>
      <c r="D636">
        <v>-87.83</v>
      </c>
      <c r="F636">
        <v>19448.73</v>
      </c>
      <c r="G636" t="s">
        <v>153</v>
      </c>
    </row>
    <row r="637" spans="1:10" s="1" customFormat="1" ht="15">
      <c r="A637" s="78">
        <v>42584</v>
      </c>
      <c r="B637" s="79" t="s">
        <v>25</v>
      </c>
      <c r="C637" s="79" t="s">
        <v>1358</v>
      </c>
      <c r="D637" s="79">
        <v>40</v>
      </c>
      <c r="E637" s="79"/>
      <c r="F637" s="79">
        <v>19536.56</v>
      </c>
      <c r="G637" s="79" t="s">
        <v>66</v>
      </c>
      <c r="H637" s="79" t="s">
        <v>965</v>
      </c>
      <c r="J637" s="79" t="s">
        <v>1827</v>
      </c>
    </row>
    <row r="638" spans="1:8" ht="15">
      <c r="A638" s="5">
        <v>42585</v>
      </c>
      <c r="B638" t="s">
        <v>29</v>
      </c>
      <c r="C638" t="s">
        <v>1363</v>
      </c>
      <c r="D638">
        <v>-500</v>
      </c>
      <c r="F638">
        <v>18994.73</v>
      </c>
      <c r="G638" t="s">
        <v>724</v>
      </c>
      <c r="H638" t="s">
        <v>1364</v>
      </c>
    </row>
    <row r="639" spans="1:8" ht="15">
      <c r="A639" s="5">
        <v>42585</v>
      </c>
      <c r="B639" t="s">
        <v>29</v>
      </c>
      <c r="C639" t="s">
        <v>1362</v>
      </c>
      <c r="D639">
        <v>-60</v>
      </c>
      <c r="F639">
        <v>19494.73</v>
      </c>
      <c r="G639" t="s">
        <v>1685</v>
      </c>
      <c r="H639" t="s">
        <v>1059</v>
      </c>
    </row>
    <row r="640" spans="1:10" s="1" customFormat="1" ht="15">
      <c r="A640" s="52">
        <v>42585</v>
      </c>
      <c r="B640" s="53" t="s">
        <v>25</v>
      </c>
      <c r="C640" s="53" t="s">
        <v>1359</v>
      </c>
      <c r="D640" s="53">
        <v>30</v>
      </c>
      <c r="E640" s="53"/>
      <c r="F640" s="53">
        <v>19478.73</v>
      </c>
      <c r="G640" s="53" t="s">
        <v>66</v>
      </c>
      <c r="H640" s="53" t="s">
        <v>76</v>
      </c>
      <c r="I640" s="53" t="s">
        <v>1691</v>
      </c>
      <c r="J640" s="53" t="s">
        <v>1831</v>
      </c>
    </row>
    <row r="641" spans="1:8" ht="15">
      <c r="A641" s="5">
        <v>42585</v>
      </c>
      <c r="B641" t="s">
        <v>68</v>
      </c>
      <c r="C641" t="s">
        <v>1360</v>
      </c>
      <c r="D641">
        <v>76</v>
      </c>
      <c r="F641">
        <v>19554.73</v>
      </c>
      <c r="G641" t="s">
        <v>130</v>
      </c>
      <c r="H641" t="s">
        <v>1361</v>
      </c>
    </row>
    <row r="642" spans="1:8" ht="15">
      <c r="A642" s="5">
        <v>42586</v>
      </c>
      <c r="B642" t="s">
        <v>29</v>
      </c>
      <c r="C642" t="s">
        <v>1365</v>
      </c>
      <c r="D642">
        <v>-300</v>
      </c>
      <c r="F642">
        <v>18694.73</v>
      </c>
      <c r="G642" t="s">
        <v>861</v>
      </c>
      <c r="H642" t="s">
        <v>134</v>
      </c>
    </row>
    <row r="643" spans="1:8" ht="15">
      <c r="A643" s="5">
        <v>42586</v>
      </c>
      <c r="B643" t="s">
        <v>29</v>
      </c>
      <c r="C643" t="s">
        <v>1366</v>
      </c>
      <c r="D643">
        <v>-200</v>
      </c>
      <c r="F643">
        <v>18494.73</v>
      </c>
      <c r="G643" t="s">
        <v>826</v>
      </c>
      <c r="H643" t="s">
        <v>1367</v>
      </c>
    </row>
    <row r="644" spans="1:10" ht="15">
      <c r="A644" s="81">
        <v>42587</v>
      </c>
      <c r="B644" s="82" t="s">
        <v>25</v>
      </c>
      <c r="C644" s="82" t="s">
        <v>1369</v>
      </c>
      <c r="D644" s="82">
        <v>75</v>
      </c>
      <c r="E644" s="82"/>
      <c r="F644" s="82">
        <v>18647.73</v>
      </c>
      <c r="G644" s="82" t="s">
        <v>235</v>
      </c>
      <c r="H644" s="82" t="s">
        <v>988</v>
      </c>
      <c r="J644" s="82" t="s">
        <v>1829</v>
      </c>
    </row>
    <row r="645" spans="1:10" ht="15">
      <c r="A645" s="81">
        <v>42587</v>
      </c>
      <c r="B645" s="82" t="s">
        <v>25</v>
      </c>
      <c r="C645" s="82" t="s">
        <v>1368</v>
      </c>
      <c r="D645" s="82">
        <v>78</v>
      </c>
      <c r="E645" s="82"/>
      <c r="F645" s="82">
        <v>18572.73</v>
      </c>
      <c r="G645" s="82" t="s">
        <v>235</v>
      </c>
      <c r="H645" s="82" t="s">
        <v>808</v>
      </c>
      <c r="J645" s="82" t="s">
        <v>1829</v>
      </c>
    </row>
    <row r="646" spans="1:8" ht="15">
      <c r="A646" s="5">
        <v>42590</v>
      </c>
      <c r="C646" t="s">
        <v>1370</v>
      </c>
      <c r="D646">
        <v>24</v>
      </c>
      <c r="F646">
        <v>18671.73</v>
      </c>
      <c r="G646" t="s">
        <v>116</v>
      </c>
      <c r="H646" t="s">
        <v>1371</v>
      </c>
    </row>
    <row r="647" spans="1:10" s="1" customFormat="1" ht="15">
      <c r="A647" s="71">
        <v>42590</v>
      </c>
      <c r="B647" s="72" t="s">
        <v>25</v>
      </c>
      <c r="C647" s="72" t="s">
        <v>1374</v>
      </c>
      <c r="D647" s="72">
        <v>30</v>
      </c>
      <c r="E647" s="72"/>
      <c r="F647" s="72">
        <v>18929.73</v>
      </c>
      <c r="G647" s="72" t="s">
        <v>66</v>
      </c>
      <c r="H647" s="72" t="s">
        <v>717</v>
      </c>
      <c r="J647" s="72" t="s">
        <v>1823</v>
      </c>
    </row>
    <row r="648" spans="1:10" ht="15">
      <c r="A648" s="81">
        <v>42590</v>
      </c>
      <c r="B648" s="82" t="s">
        <v>25</v>
      </c>
      <c r="C648" s="82" t="s">
        <v>1375</v>
      </c>
      <c r="D648" s="82">
        <v>30</v>
      </c>
      <c r="E648" s="82"/>
      <c r="F648" s="82">
        <v>18959.73</v>
      </c>
      <c r="G648" s="82" t="s">
        <v>235</v>
      </c>
      <c r="H648" s="82" t="s">
        <v>104</v>
      </c>
      <c r="J648" s="82" t="s">
        <v>1829</v>
      </c>
    </row>
    <row r="649" spans="1:10" s="1" customFormat="1" ht="15">
      <c r="A649" s="52">
        <v>42590</v>
      </c>
      <c r="B649" s="53" t="s">
        <v>25</v>
      </c>
      <c r="C649" s="53" t="s">
        <v>1373</v>
      </c>
      <c r="D649" s="53">
        <v>50</v>
      </c>
      <c r="E649" s="53"/>
      <c r="F649" s="53">
        <v>18899.73</v>
      </c>
      <c r="G649" s="53" t="s">
        <v>66</v>
      </c>
      <c r="H649" s="53" t="s">
        <v>711</v>
      </c>
      <c r="I649" s="53" t="s">
        <v>1691</v>
      </c>
      <c r="J649" s="53" t="s">
        <v>1831</v>
      </c>
    </row>
    <row r="650" spans="1:8" ht="15">
      <c r="A650" s="5">
        <v>42590</v>
      </c>
      <c r="B650" t="s">
        <v>117</v>
      </c>
      <c r="C650" t="s">
        <v>128</v>
      </c>
      <c r="D650">
        <v>178</v>
      </c>
      <c r="F650">
        <v>18849.73</v>
      </c>
      <c r="G650" t="s">
        <v>826</v>
      </c>
      <c r="H650" t="s">
        <v>1372</v>
      </c>
    </row>
    <row r="651" spans="1:10" s="1" customFormat="1" ht="15">
      <c r="A651" s="87">
        <v>42591</v>
      </c>
      <c r="B651" s="88" t="s">
        <v>70</v>
      </c>
      <c r="C651" s="88" t="s">
        <v>1376</v>
      </c>
      <c r="D651" s="88">
        <v>-1503.76</v>
      </c>
      <c r="E651" s="88"/>
      <c r="F651" s="88">
        <v>17455.97</v>
      </c>
      <c r="G651" s="88" t="s">
        <v>66</v>
      </c>
      <c r="H651" s="88" t="s">
        <v>79</v>
      </c>
      <c r="I651" s="88" t="s">
        <v>1833</v>
      </c>
      <c r="J651" s="89">
        <v>42491</v>
      </c>
    </row>
    <row r="652" spans="1:8" ht="15">
      <c r="A652" s="5">
        <v>42593</v>
      </c>
      <c r="B652" t="s">
        <v>25</v>
      </c>
      <c r="C652" t="s">
        <v>1378</v>
      </c>
      <c r="D652">
        <v>58</v>
      </c>
      <c r="F652">
        <v>17953.97</v>
      </c>
      <c r="G652" t="s">
        <v>116</v>
      </c>
      <c r="H652" t="s">
        <v>120</v>
      </c>
    </row>
    <row r="653" spans="1:8" s="1" customFormat="1" ht="15">
      <c r="A653" s="50">
        <v>42593</v>
      </c>
      <c r="B653" s="1" t="s">
        <v>25</v>
      </c>
      <c r="C653" s="1" t="s">
        <v>1377</v>
      </c>
      <c r="D653" s="1">
        <v>440</v>
      </c>
      <c r="F653" s="1">
        <v>17895.97</v>
      </c>
      <c r="G653" s="1" t="s">
        <v>66</v>
      </c>
      <c r="H653" s="1" t="s">
        <v>1869</v>
      </c>
    </row>
    <row r="654" spans="1:10" ht="15.75">
      <c r="A654" s="112">
        <v>42594</v>
      </c>
      <c r="B654" s="113" t="s">
        <v>25</v>
      </c>
      <c r="C654" s="113" t="s">
        <v>1381</v>
      </c>
      <c r="D654" s="113">
        <v>18</v>
      </c>
      <c r="E654" s="82"/>
      <c r="F654" s="113">
        <v>18019.97</v>
      </c>
      <c r="G654" s="82" t="s">
        <v>235</v>
      </c>
      <c r="H654" s="82" t="s">
        <v>89</v>
      </c>
      <c r="J654" s="82" t="s">
        <v>1829</v>
      </c>
    </row>
    <row r="655" spans="1:10" ht="15.75">
      <c r="A655" s="112">
        <v>42594</v>
      </c>
      <c r="B655" s="113" t="s">
        <v>25</v>
      </c>
      <c r="C655" s="113" t="s">
        <v>1382</v>
      </c>
      <c r="D655" s="113">
        <v>18</v>
      </c>
      <c r="E655" s="82"/>
      <c r="F655" s="113">
        <v>18037.97</v>
      </c>
      <c r="G655" s="82" t="s">
        <v>235</v>
      </c>
      <c r="H655" s="82" t="s">
        <v>90</v>
      </c>
      <c r="J655" s="82" t="s">
        <v>1829</v>
      </c>
    </row>
    <row r="656" spans="1:10" ht="15.75">
      <c r="A656" s="112">
        <v>42594</v>
      </c>
      <c r="B656" s="113" t="s">
        <v>25</v>
      </c>
      <c r="C656" s="113" t="s">
        <v>1379</v>
      </c>
      <c r="D656" s="113">
        <v>24</v>
      </c>
      <c r="E656" s="82"/>
      <c r="F656" s="113">
        <v>17977.97</v>
      </c>
      <c r="G656" s="82" t="s">
        <v>235</v>
      </c>
      <c r="H656" s="82" t="s">
        <v>89</v>
      </c>
      <c r="J656" s="82" t="s">
        <v>1829</v>
      </c>
    </row>
    <row r="657" spans="1:10" ht="15.75">
      <c r="A657" s="112">
        <v>42594</v>
      </c>
      <c r="B657" s="113" t="s">
        <v>25</v>
      </c>
      <c r="C657" s="113" t="s">
        <v>1380</v>
      </c>
      <c r="D657" s="113">
        <v>24</v>
      </c>
      <c r="E657" s="82"/>
      <c r="F657" s="113">
        <v>18001.97</v>
      </c>
      <c r="G657" s="82" t="s">
        <v>235</v>
      </c>
      <c r="H657" s="82" t="s">
        <v>90</v>
      </c>
      <c r="J657" s="82" t="s">
        <v>1829</v>
      </c>
    </row>
    <row r="658" spans="1:10" s="1" customFormat="1" ht="15.75">
      <c r="A658" s="110">
        <v>42597</v>
      </c>
      <c r="B658" s="111" t="s">
        <v>29</v>
      </c>
      <c r="C658" s="111" t="s">
        <v>1387</v>
      </c>
      <c r="D658" s="111">
        <v>-553</v>
      </c>
      <c r="E658" s="104"/>
      <c r="F658" s="111">
        <v>17380.97</v>
      </c>
      <c r="G658" s="104" t="s">
        <v>66</v>
      </c>
      <c r="H658" s="104" t="s">
        <v>94</v>
      </c>
      <c r="I658" s="104" t="s">
        <v>1841</v>
      </c>
      <c r="J658" s="104" t="s">
        <v>94</v>
      </c>
    </row>
    <row r="659" spans="1:8" ht="15.75">
      <c r="A659" s="3">
        <v>42597</v>
      </c>
      <c r="B659" s="4" t="s">
        <v>29</v>
      </c>
      <c r="C659" s="4" t="s">
        <v>1385</v>
      </c>
      <c r="D659" s="4">
        <v>-120</v>
      </c>
      <c r="F659" s="4">
        <v>17933.97</v>
      </c>
      <c r="G659" t="s">
        <v>826</v>
      </c>
      <c r="H659" t="s">
        <v>1386</v>
      </c>
    </row>
    <row r="660" spans="1:8" ht="15.75">
      <c r="A660" s="3">
        <v>42597</v>
      </c>
      <c r="B660" s="4" t="s">
        <v>25</v>
      </c>
      <c r="C660" s="4" t="s">
        <v>1383</v>
      </c>
      <c r="D660" s="4">
        <v>16</v>
      </c>
      <c r="F660" s="4">
        <v>18053.97</v>
      </c>
      <c r="G660" t="s">
        <v>116</v>
      </c>
      <c r="H660" t="s">
        <v>1384</v>
      </c>
    </row>
    <row r="661" spans="1:7" ht="15.75">
      <c r="A661" s="3">
        <v>42599</v>
      </c>
      <c r="B661" s="4" t="s">
        <v>28</v>
      </c>
      <c r="C661" s="4" t="s">
        <v>1388</v>
      </c>
      <c r="D661" s="4">
        <v>-43.11</v>
      </c>
      <c r="F661" s="4">
        <v>17337.86</v>
      </c>
      <c r="G661" t="s">
        <v>86</v>
      </c>
    </row>
    <row r="662" spans="1:10" ht="15.75">
      <c r="A662" s="119">
        <v>42600</v>
      </c>
      <c r="B662" s="117" t="s">
        <v>29</v>
      </c>
      <c r="C662" s="117" t="s">
        <v>1390</v>
      </c>
      <c r="D662" s="117">
        <v>-598.74</v>
      </c>
      <c r="E662" s="79"/>
      <c r="F662" s="117">
        <v>16769.12</v>
      </c>
      <c r="G662" s="79" t="s">
        <v>166</v>
      </c>
      <c r="H662" s="79" t="s">
        <v>1859</v>
      </c>
      <c r="J662" s="79" t="s">
        <v>1860</v>
      </c>
    </row>
    <row r="663" spans="1:10" s="1" customFormat="1" ht="15.75">
      <c r="A663" s="109">
        <v>42600</v>
      </c>
      <c r="B663" s="66" t="s">
        <v>25</v>
      </c>
      <c r="C663" s="66" t="s">
        <v>1389</v>
      </c>
      <c r="D663" s="66">
        <v>30</v>
      </c>
      <c r="E663" s="53"/>
      <c r="F663" s="66">
        <v>17367.86</v>
      </c>
      <c r="G663" s="53" t="s">
        <v>66</v>
      </c>
      <c r="H663" s="53" t="s">
        <v>97</v>
      </c>
      <c r="I663" s="53" t="s">
        <v>1691</v>
      </c>
      <c r="J663" s="53" t="s">
        <v>1831</v>
      </c>
    </row>
    <row r="664" spans="1:8" ht="15.75">
      <c r="A664" s="3">
        <v>42601</v>
      </c>
      <c r="B664" s="4" t="s">
        <v>25</v>
      </c>
      <c r="C664" s="4" t="s">
        <v>1391</v>
      </c>
      <c r="D664" s="4">
        <v>32</v>
      </c>
      <c r="F664" s="4">
        <v>16801.12</v>
      </c>
      <c r="G664" t="s">
        <v>116</v>
      </c>
      <c r="H664" t="s">
        <v>1384</v>
      </c>
    </row>
    <row r="665" spans="1:10" s="1" customFormat="1" ht="15.75">
      <c r="A665" s="119">
        <v>42604</v>
      </c>
      <c r="B665" s="117" t="s">
        <v>62</v>
      </c>
      <c r="C665" s="117" t="s">
        <v>1394</v>
      </c>
      <c r="D665" s="117">
        <v>140</v>
      </c>
      <c r="E665" s="79"/>
      <c r="F665" s="117">
        <v>17921.12</v>
      </c>
      <c r="G665" s="79" t="s">
        <v>66</v>
      </c>
      <c r="H665" s="79" t="s">
        <v>734</v>
      </c>
      <c r="I665" s="79" t="s">
        <v>1827</v>
      </c>
      <c r="J665" s="79" t="s">
        <v>1828</v>
      </c>
    </row>
    <row r="666" spans="1:8" ht="15.75">
      <c r="A666" s="3">
        <v>42604</v>
      </c>
      <c r="B666" s="4" t="s">
        <v>62</v>
      </c>
      <c r="C666" s="4" t="s">
        <v>1395</v>
      </c>
      <c r="D666" s="4">
        <v>200</v>
      </c>
      <c r="F666" s="4">
        <v>18121.12</v>
      </c>
      <c r="G666" t="s">
        <v>130</v>
      </c>
      <c r="H666" t="s">
        <v>1396</v>
      </c>
    </row>
    <row r="667" spans="1:10" s="1" customFormat="1" ht="15.75">
      <c r="A667" s="119">
        <v>42604</v>
      </c>
      <c r="B667" s="117" t="s">
        <v>62</v>
      </c>
      <c r="C667" s="117" t="s">
        <v>1392</v>
      </c>
      <c r="D667" s="117">
        <v>330</v>
      </c>
      <c r="E667" s="79"/>
      <c r="F667" s="117">
        <v>17131.12</v>
      </c>
      <c r="G667" s="79" t="s">
        <v>66</v>
      </c>
      <c r="H667" s="79" t="s">
        <v>736</v>
      </c>
      <c r="I667" s="79" t="s">
        <v>1827</v>
      </c>
      <c r="J667" s="79" t="s">
        <v>1828</v>
      </c>
    </row>
    <row r="668" spans="1:10" s="1" customFormat="1" ht="15.75">
      <c r="A668" s="120">
        <v>42604</v>
      </c>
      <c r="B668" s="121" t="s">
        <v>62</v>
      </c>
      <c r="C668" s="121" t="s">
        <v>1393</v>
      </c>
      <c r="D668" s="121">
        <v>650</v>
      </c>
      <c r="E668" s="91"/>
      <c r="F668" s="121">
        <v>17781.12</v>
      </c>
      <c r="G668" s="91" t="s">
        <v>66</v>
      </c>
      <c r="H668" s="91" t="s">
        <v>73</v>
      </c>
      <c r="I668" s="91" t="s">
        <v>1834</v>
      </c>
      <c r="J668" s="91" t="s">
        <v>73</v>
      </c>
    </row>
    <row r="669" spans="1:8" ht="15.75">
      <c r="A669" s="3">
        <v>42605</v>
      </c>
      <c r="B669" s="4" t="s">
        <v>25</v>
      </c>
      <c r="C669" s="4" t="s">
        <v>1397</v>
      </c>
      <c r="D669" s="4">
        <v>16</v>
      </c>
      <c r="F669" s="4">
        <v>18137.12</v>
      </c>
      <c r="G669" t="s">
        <v>116</v>
      </c>
      <c r="H669" t="s">
        <v>1398</v>
      </c>
    </row>
    <row r="670" spans="1:10" ht="15.75">
      <c r="A670" s="112">
        <v>42606</v>
      </c>
      <c r="B670" s="113" t="s">
        <v>25</v>
      </c>
      <c r="C670" s="113" t="s">
        <v>1399</v>
      </c>
      <c r="D670" s="113">
        <v>24</v>
      </c>
      <c r="E670" s="82"/>
      <c r="F670" s="113">
        <v>18161.12</v>
      </c>
      <c r="G670" s="82" t="s">
        <v>235</v>
      </c>
      <c r="H670" s="82" t="s">
        <v>109</v>
      </c>
      <c r="J670" s="82" t="s">
        <v>1829</v>
      </c>
    </row>
    <row r="671" spans="1:8" ht="15">
      <c r="A671" s="5">
        <v>42608</v>
      </c>
      <c r="B671" t="s">
        <v>25</v>
      </c>
      <c r="C671" t="s">
        <v>1400</v>
      </c>
      <c r="D671">
        <v>20</v>
      </c>
      <c r="F671">
        <v>18181.12</v>
      </c>
      <c r="G671" t="s">
        <v>82</v>
      </c>
      <c r="H671" t="s">
        <v>129</v>
      </c>
    </row>
    <row r="672" spans="1:8" ht="15">
      <c r="A672" s="5">
        <v>42608</v>
      </c>
      <c r="B672" t="s">
        <v>25</v>
      </c>
      <c r="C672" t="s">
        <v>1401</v>
      </c>
      <c r="D672">
        <v>30</v>
      </c>
      <c r="F672">
        <v>18211.12</v>
      </c>
      <c r="G672" t="s">
        <v>130</v>
      </c>
      <c r="H672" t="s">
        <v>1402</v>
      </c>
    </row>
    <row r="673" spans="1:10" ht="15">
      <c r="A673" s="81">
        <v>42612</v>
      </c>
      <c r="B673" s="82" t="s">
        <v>25</v>
      </c>
      <c r="C673" s="82" t="s">
        <v>1411</v>
      </c>
      <c r="D673" s="82">
        <v>12</v>
      </c>
      <c r="E673" s="82"/>
      <c r="F673" s="82">
        <v>18541.12</v>
      </c>
      <c r="G673" s="82" t="s">
        <v>235</v>
      </c>
      <c r="H673" s="82" t="s">
        <v>112</v>
      </c>
      <c r="J673" s="82" t="s">
        <v>1829</v>
      </c>
    </row>
    <row r="674" spans="1:7" ht="15">
      <c r="A674" s="5">
        <v>42612</v>
      </c>
      <c r="B674" t="s">
        <v>25</v>
      </c>
      <c r="C674" t="s">
        <v>1409</v>
      </c>
      <c r="D674">
        <v>16</v>
      </c>
      <c r="F674">
        <v>18507.12</v>
      </c>
      <c r="G674" t="s">
        <v>116</v>
      </c>
    </row>
    <row r="675" spans="1:7" ht="15">
      <c r="A675" s="5">
        <v>42612</v>
      </c>
      <c r="B675" t="s">
        <v>25</v>
      </c>
      <c r="C675" t="s">
        <v>1410</v>
      </c>
      <c r="D675">
        <v>22</v>
      </c>
      <c r="F675">
        <v>18529.12</v>
      </c>
      <c r="G675" s="67" t="s">
        <v>116</v>
      </c>
    </row>
    <row r="676" spans="1:8" ht="15">
      <c r="A676" s="5">
        <v>42612</v>
      </c>
      <c r="B676" t="s">
        <v>25</v>
      </c>
      <c r="C676" t="s">
        <v>1403</v>
      </c>
      <c r="D676">
        <v>24</v>
      </c>
      <c r="F676">
        <v>18235.12</v>
      </c>
      <c r="G676" s="68" t="s">
        <v>826</v>
      </c>
      <c r="H676" t="s">
        <v>1404</v>
      </c>
    </row>
    <row r="677" spans="1:7" ht="15">
      <c r="A677" s="5">
        <v>42612</v>
      </c>
      <c r="B677" t="s">
        <v>25</v>
      </c>
      <c r="C677" t="s">
        <v>1407</v>
      </c>
      <c r="D677">
        <v>28</v>
      </c>
      <c r="F677">
        <v>18463.12</v>
      </c>
      <c r="G677" t="s">
        <v>116</v>
      </c>
    </row>
    <row r="678" spans="1:7" ht="15">
      <c r="A678" s="5">
        <v>42612</v>
      </c>
      <c r="B678" t="s">
        <v>25</v>
      </c>
      <c r="C678" t="s">
        <v>1408</v>
      </c>
      <c r="D678">
        <v>28</v>
      </c>
      <c r="F678">
        <v>18491.12</v>
      </c>
      <c r="G678" t="s">
        <v>116</v>
      </c>
    </row>
    <row r="679" spans="1:8" ht="15">
      <c r="A679" s="5">
        <v>42612</v>
      </c>
      <c r="B679" t="s">
        <v>25</v>
      </c>
      <c r="C679" t="s">
        <v>1405</v>
      </c>
      <c r="D679">
        <v>200</v>
      </c>
      <c r="F679">
        <v>18435.12</v>
      </c>
      <c r="G679" s="122" t="s">
        <v>31</v>
      </c>
      <c r="H679" t="s">
        <v>1406</v>
      </c>
    </row>
    <row r="680" spans="1:10" ht="15.75">
      <c r="A680" s="112">
        <v>42613</v>
      </c>
      <c r="B680" s="113" t="s">
        <v>25</v>
      </c>
      <c r="C680" s="113" t="s">
        <v>1412</v>
      </c>
      <c r="D680" s="113">
        <v>12</v>
      </c>
      <c r="E680" s="82"/>
      <c r="F680" s="113">
        <v>18553.12</v>
      </c>
      <c r="G680" s="82" t="s">
        <v>235</v>
      </c>
      <c r="H680" s="82" t="s">
        <v>112</v>
      </c>
      <c r="J680" s="82" t="s">
        <v>1829</v>
      </c>
    </row>
    <row r="681" spans="1:8" ht="15.75">
      <c r="A681" s="3">
        <v>42613</v>
      </c>
      <c r="B681" s="4" t="s">
        <v>25</v>
      </c>
      <c r="C681" s="4" t="s">
        <v>1415</v>
      </c>
      <c r="D681" s="4">
        <v>44</v>
      </c>
      <c r="F681" s="4">
        <v>18645.12</v>
      </c>
      <c r="G681" t="s">
        <v>116</v>
      </c>
      <c r="H681" t="s">
        <v>1416</v>
      </c>
    </row>
    <row r="682" spans="1:8" ht="15.75">
      <c r="A682" s="3">
        <v>42613</v>
      </c>
      <c r="B682" s="4" t="s">
        <v>25</v>
      </c>
      <c r="C682" s="4" t="s">
        <v>1413</v>
      </c>
      <c r="D682" s="4">
        <v>48</v>
      </c>
      <c r="F682" s="4">
        <v>18601.12</v>
      </c>
      <c r="G682" t="s">
        <v>116</v>
      </c>
      <c r="H682" t="s">
        <v>1414</v>
      </c>
    </row>
    <row r="683" spans="1:8" s="1" customFormat="1" ht="15.75">
      <c r="A683" s="63">
        <v>42614</v>
      </c>
      <c r="B683" s="64" t="s">
        <v>29</v>
      </c>
      <c r="C683" s="64" t="s">
        <v>1475</v>
      </c>
      <c r="D683" s="64">
        <v>-1760</v>
      </c>
      <c r="F683" s="64">
        <v>17065.12</v>
      </c>
      <c r="G683" s="1" t="s">
        <v>66</v>
      </c>
      <c r="H683" s="1" t="s">
        <v>456</v>
      </c>
    </row>
    <row r="684" spans="1:8" ht="15.75">
      <c r="A684" s="3">
        <v>42614</v>
      </c>
      <c r="B684" s="4" t="s">
        <v>29</v>
      </c>
      <c r="C684" s="4" t="s">
        <v>1476</v>
      </c>
      <c r="D684" s="64">
        <v>-60</v>
      </c>
      <c r="F684" s="4">
        <v>17005.12</v>
      </c>
      <c r="G684" t="s">
        <v>1685</v>
      </c>
      <c r="H684" t="s">
        <v>1158</v>
      </c>
    </row>
    <row r="685" spans="1:10" s="1" customFormat="1" ht="15.75">
      <c r="A685" s="119">
        <v>42614</v>
      </c>
      <c r="B685" s="117" t="s">
        <v>25</v>
      </c>
      <c r="C685" s="117" t="s">
        <v>1474</v>
      </c>
      <c r="D685" s="117">
        <v>12</v>
      </c>
      <c r="E685" s="79"/>
      <c r="F685" s="117">
        <v>18825.12</v>
      </c>
      <c r="G685" s="79" t="s">
        <v>66</v>
      </c>
      <c r="H685" s="79" t="s">
        <v>108</v>
      </c>
      <c r="J685" s="79" t="s">
        <v>1827</v>
      </c>
    </row>
    <row r="686" spans="1:10" s="1" customFormat="1" ht="15.75">
      <c r="A686" s="109">
        <v>42614</v>
      </c>
      <c r="B686" s="66" t="s">
        <v>25</v>
      </c>
      <c r="C686" s="66" t="s">
        <v>1471</v>
      </c>
      <c r="D686" s="66">
        <v>30</v>
      </c>
      <c r="E686" s="53"/>
      <c r="F686" s="66">
        <v>18675.12</v>
      </c>
      <c r="G686" s="53" t="s">
        <v>66</v>
      </c>
      <c r="H686" s="53" t="s">
        <v>97</v>
      </c>
      <c r="I686" s="53" t="s">
        <v>1691</v>
      </c>
      <c r="J686" s="53" t="s">
        <v>1831</v>
      </c>
    </row>
    <row r="687" spans="1:10" s="1" customFormat="1" ht="15.75">
      <c r="A687" s="109">
        <v>42614</v>
      </c>
      <c r="B687" s="66" t="s">
        <v>25</v>
      </c>
      <c r="C687" s="66" t="s">
        <v>1472</v>
      </c>
      <c r="D687" s="66">
        <v>30</v>
      </c>
      <c r="E687" s="53"/>
      <c r="F687" s="66">
        <v>18705.12</v>
      </c>
      <c r="G687" s="53" t="s">
        <v>66</v>
      </c>
      <c r="H687" s="53" t="s">
        <v>76</v>
      </c>
      <c r="I687" s="53" t="s">
        <v>1691</v>
      </c>
      <c r="J687" s="53" t="s">
        <v>1831</v>
      </c>
    </row>
    <row r="688" spans="1:8" ht="15.75">
      <c r="A688" s="3">
        <v>42614</v>
      </c>
      <c r="B688" s="4" t="s">
        <v>25</v>
      </c>
      <c r="C688" s="4" t="s">
        <v>1473</v>
      </c>
      <c r="D688" s="64">
        <v>108</v>
      </c>
      <c r="F688" s="4">
        <v>18813.12</v>
      </c>
      <c r="G688" t="s">
        <v>116</v>
      </c>
      <c r="H688" t="s">
        <v>1384</v>
      </c>
    </row>
    <row r="689" spans="1:8" ht="15.75">
      <c r="A689" s="3">
        <v>42615</v>
      </c>
      <c r="B689" s="4" t="s">
        <v>29</v>
      </c>
      <c r="C689" s="4" t="s">
        <v>1479</v>
      </c>
      <c r="D689" s="64">
        <v>-444</v>
      </c>
      <c r="F689" s="4">
        <v>16593.12</v>
      </c>
      <c r="G689" t="s">
        <v>1812</v>
      </c>
      <c r="H689" s="4" t="s">
        <v>1578</v>
      </c>
    </row>
    <row r="690" spans="1:7" ht="15.75">
      <c r="A690" s="3">
        <v>42615</v>
      </c>
      <c r="B690" s="4" t="s">
        <v>28</v>
      </c>
      <c r="C690" s="4" t="s">
        <v>65</v>
      </c>
      <c r="D690" s="64">
        <v>-106.66</v>
      </c>
      <c r="F690" s="4">
        <v>16486.46</v>
      </c>
      <c r="G690" t="s">
        <v>85</v>
      </c>
    </row>
    <row r="691" spans="1:8" ht="15.75">
      <c r="A691" s="3">
        <v>42615</v>
      </c>
      <c r="B691" s="4" t="s">
        <v>25</v>
      </c>
      <c r="C691" s="4" t="s">
        <v>1478</v>
      </c>
      <c r="D691" s="64">
        <v>8</v>
      </c>
      <c r="F691" s="4">
        <v>17037.12</v>
      </c>
      <c r="G691" t="s">
        <v>116</v>
      </c>
      <c r="H691" t="s">
        <v>1414</v>
      </c>
    </row>
    <row r="692" spans="1:10" s="1" customFormat="1" ht="15.75">
      <c r="A692" s="119">
        <v>42615</v>
      </c>
      <c r="B692" s="117" t="s">
        <v>25</v>
      </c>
      <c r="C692" s="117" t="s">
        <v>1477</v>
      </c>
      <c r="D692" s="117">
        <v>24</v>
      </c>
      <c r="E692" s="79"/>
      <c r="F692" s="117">
        <v>17029.12</v>
      </c>
      <c r="G692" s="79" t="s">
        <v>66</v>
      </c>
      <c r="H692" s="79" t="s">
        <v>115</v>
      </c>
      <c r="J692" s="79" t="s">
        <v>1827</v>
      </c>
    </row>
    <row r="693" spans="1:8" ht="15">
      <c r="A693" s="5">
        <v>42618</v>
      </c>
      <c r="B693" t="s">
        <v>29</v>
      </c>
      <c r="C693" t="s">
        <v>1480</v>
      </c>
      <c r="D693" s="1">
        <v>-70</v>
      </c>
      <c r="F693">
        <v>16416.46</v>
      </c>
      <c r="G693" t="s">
        <v>235</v>
      </c>
      <c r="H693" t="s">
        <v>72</v>
      </c>
    </row>
    <row r="694" spans="1:8" ht="15">
      <c r="A694" s="5">
        <v>42619</v>
      </c>
      <c r="B694" t="s">
        <v>29</v>
      </c>
      <c r="C694" t="s">
        <v>1482</v>
      </c>
      <c r="D694" s="1">
        <v>-700</v>
      </c>
      <c r="F694">
        <v>15756.46</v>
      </c>
      <c r="G694" t="s">
        <v>116</v>
      </c>
      <c r="H694" t="s">
        <v>1483</v>
      </c>
    </row>
    <row r="695" spans="1:10" s="1" customFormat="1" ht="15">
      <c r="A695" s="78">
        <v>42619</v>
      </c>
      <c r="B695" s="79" t="s">
        <v>25</v>
      </c>
      <c r="C695" s="79" t="s">
        <v>1481</v>
      </c>
      <c r="D695" s="79">
        <v>40</v>
      </c>
      <c r="E695" s="79"/>
      <c r="F695" s="79">
        <v>16456.46</v>
      </c>
      <c r="G695" s="79" t="s">
        <v>66</v>
      </c>
      <c r="H695" s="79" t="s">
        <v>965</v>
      </c>
      <c r="J695" s="79" t="s">
        <v>1827</v>
      </c>
    </row>
    <row r="696" spans="1:10" s="1" customFormat="1" ht="15">
      <c r="A696" s="78">
        <v>42620</v>
      </c>
      <c r="B696" s="79" t="s">
        <v>25</v>
      </c>
      <c r="C696" s="79" t="s">
        <v>1484</v>
      </c>
      <c r="D696" s="79">
        <v>24</v>
      </c>
      <c r="E696" s="79"/>
      <c r="F696" s="79">
        <v>15780.46</v>
      </c>
      <c r="G696" s="79" t="s">
        <v>66</v>
      </c>
      <c r="H696" s="79" t="s">
        <v>727</v>
      </c>
      <c r="J696" s="79" t="s">
        <v>1827</v>
      </c>
    </row>
    <row r="697" spans="1:10" s="1" customFormat="1" ht="15">
      <c r="A697" s="52">
        <v>42620</v>
      </c>
      <c r="B697" s="53" t="s">
        <v>25</v>
      </c>
      <c r="C697" s="53" t="s">
        <v>1485</v>
      </c>
      <c r="D697" s="53">
        <v>40</v>
      </c>
      <c r="E697" s="53"/>
      <c r="F697" s="53">
        <v>15820.46</v>
      </c>
      <c r="G697" s="53" t="s">
        <v>66</v>
      </c>
      <c r="H697" s="53" t="s">
        <v>453</v>
      </c>
      <c r="I697" s="53" t="s">
        <v>1691</v>
      </c>
      <c r="J697" s="53" t="s">
        <v>1831</v>
      </c>
    </row>
    <row r="698" spans="1:8" ht="15">
      <c r="A698" s="5">
        <v>42621</v>
      </c>
      <c r="B698" t="s">
        <v>25</v>
      </c>
      <c r="C698" t="s">
        <v>1486</v>
      </c>
      <c r="D698" s="1">
        <v>24</v>
      </c>
      <c r="F698">
        <v>15844.46</v>
      </c>
      <c r="G698" t="s">
        <v>826</v>
      </c>
      <c r="H698" t="s">
        <v>1487</v>
      </c>
    </row>
    <row r="699" spans="1:8" ht="15">
      <c r="A699" s="5">
        <v>42621</v>
      </c>
      <c r="B699" t="s">
        <v>25</v>
      </c>
      <c r="C699" t="s">
        <v>1488</v>
      </c>
      <c r="D699" s="1">
        <v>150</v>
      </c>
      <c r="F699">
        <v>15994.46</v>
      </c>
      <c r="G699" t="s">
        <v>130</v>
      </c>
      <c r="H699" t="s">
        <v>1489</v>
      </c>
    </row>
    <row r="700" spans="1:10" s="1" customFormat="1" ht="15">
      <c r="A700" s="87">
        <v>42622</v>
      </c>
      <c r="B700" s="88" t="s">
        <v>70</v>
      </c>
      <c r="C700" s="88" t="s">
        <v>1493</v>
      </c>
      <c r="D700" s="88">
        <v>-1503.96</v>
      </c>
      <c r="E700" s="88"/>
      <c r="F700" s="88">
        <v>14644.5</v>
      </c>
      <c r="G700" s="88" t="s">
        <v>66</v>
      </c>
      <c r="H700" s="88" t="s">
        <v>79</v>
      </c>
      <c r="I700" s="88" t="s">
        <v>1833</v>
      </c>
      <c r="J700" s="89">
        <v>42522</v>
      </c>
    </row>
    <row r="701" spans="1:8" ht="15">
      <c r="A701" s="5">
        <v>42622</v>
      </c>
      <c r="B701" t="s">
        <v>62</v>
      </c>
      <c r="C701" t="s">
        <v>1492</v>
      </c>
      <c r="D701" s="1">
        <v>10</v>
      </c>
      <c r="F701">
        <v>16148.46</v>
      </c>
      <c r="G701" t="s">
        <v>130</v>
      </c>
      <c r="H701" t="s">
        <v>1687</v>
      </c>
    </row>
    <row r="702" spans="1:8" ht="15">
      <c r="A702" s="5">
        <v>42622</v>
      </c>
      <c r="B702" t="s">
        <v>25</v>
      </c>
      <c r="C702" t="s">
        <v>1490</v>
      </c>
      <c r="D702" s="1">
        <v>144</v>
      </c>
      <c r="F702">
        <v>16138.46</v>
      </c>
      <c r="G702" t="s">
        <v>116</v>
      </c>
      <c r="H702" t="s">
        <v>1491</v>
      </c>
    </row>
    <row r="703" spans="1:10" s="1" customFormat="1" ht="15">
      <c r="A703" s="52">
        <v>42625</v>
      </c>
      <c r="B703" s="53" t="s">
        <v>68</v>
      </c>
      <c r="C703" s="53" t="s">
        <v>119</v>
      </c>
      <c r="D703" s="53">
        <v>10</v>
      </c>
      <c r="E703" s="53"/>
      <c r="F703" s="53">
        <v>19531.5</v>
      </c>
      <c r="G703" s="53" t="s">
        <v>66</v>
      </c>
      <c r="H703" s="53" t="s">
        <v>739</v>
      </c>
      <c r="I703" s="53" t="s">
        <v>1691</v>
      </c>
      <c r="J703" s="53" t="s">
        <v>1831</v>
      </c>
    </row>
    <row r="704" spans="1:10" s="1" customFormat="1" ht="15">
      <c r="A704" s="52">
        <v>42625</v>
      </c>
      <c r="B704" s="53" t="s">
        <v>68</v>
      </c>
      <c r="C704" s="53" t="s">
        <v>119</v>
      </c>
      <c r="D704" s="53">
        <v>10</v>
      </c>
      <c r="E704" s="53"/>
      <c r="F704" s="53">
        <v>19541.5</v>
      </c>
      <c r="G704" s="53" t="s">
        <v>66</v>
      </c>
      <c r="H704" s="53" t="s">
        <v>739</v>
      </c>
      <c r="I704" s="53" t="s">
        <v>1691</v>
      </c>
      <c r="J704" s="53" t="s">
        <v>1831</v>
      </c>
    </row>
    <row r="705" spans="1:10" ht="15">
      <c r="A705" s="81">
        <v>42625</v>
      </c>
      <c r="B705" s="82" t="s">
        <v>25</v>
      </c>
      <c r="C705" s="82" t="s">
        <v>1501</v>
      </c>
      <c r="D705" s="82">
        <v>18</v>
      </c>
      <c r="E705" s="82"/>
      <c r="F705" s="82">
        <v>16941.5</v>
      </c>
      <c r="G705" s="82" t="s">
        <v>235</v>
      </c>
      <c r="H705" s="82" t="s">
        <v>810</v>
      </c>
      <c r="J705" s="82" t="s">
        <v>1829</v>
      </c>
    </row>
    <row r="706" spans="1:8" ht="15">
      <c r="A706" s="5">
        <v>42625</v>
      </c>
      <c r="B706" t="s">
        <v>25</v>
      </c>
      <c r="C706" t="s">
        <v>1497</v>
      </c>
      <c r="D706" s="1">
        <v>24</v>
      </c>
      <c r="F706">
        <v>15858.5</v>
      </c>
      <c r="G706" t="s">
        <v>826</v>
      </c>
      <c r="H706" t="s">
        <v>121</v>
      </c>
    </row>
    <row r="707" spans="1:8" ht="15">
      <c r="A707" s="5">
        <v>42625</v>
      </c>
      <c r="B707" t="s">
        <v>25</v>
      </c>
      <c r="C707" t="s">
        <v>1495</v>
      </c>
      <c r="D707" s="1">
        <v>40</v>
      </c>
      <c r="F707">
        <v>15784.5</v>
      </c>
      <c r="G707" t="s">
        <v>826</v>
      </c>
      <c r="H707" t="s">
        <v>1688</v>
      </c>
    </row>
    <row r="708" spans="1:8" ht="15">
      <c r="A708" s="5">
        <v>42625</v>
      </c>
      <c r="B708" t="s">
        <v>25</v>
      </c>
      <c r="C708" t="s">
        <v>1496</v>
      </c>
      <c r="D708" s="1">
        <v>50</v>
      </c>
      <c r="F708">
        <v>15834.5</v>
      </c>
      <c r="G708" t="s">
        <v>826</v>
      </c>
      <c r="H708" t="s">
        <v>1689</v>
      </c>
    </row>
    <row r="709" spans="1:8" ht="15">
      <c r="A709" s="5">
        <v>42625</v>
      </c>
      <c r="B709" t="s">
        <v>25</v>
      </c>
      <c r="C709" t="s">
        <v>1500</v>
      </c>
      <c r="D709" s="1">
        <v>65</v>
      </c>
      <c r="F709">
        <v>16923.5</v>
      </c>
      <c r="G709" t="s">
        <v>826</v>
      </c>
      <c r="H709" t="s">
        <v>1154</v>
      </c>
    </row>
    <row r="710" spans="1:10" ht="15">
      <c r="A710" s="5">
        <v>42625</v>
      </c>
      <c r="B710" t="s">
        <v>62</v>
      </c>
      <c r="C710" s="79" t="s">
        <v>1507</v>
      </c>
      <c r="D710" s="79">
        <v>100</v>
      </c>
      <c r="E710" s="79"/>
      <c r="F710" s="79">
        <v>19421.5</v>
      </c>
      <c r="G710" s="79" t="s">
        <v>166</v>
      </c>
      <c r="H710" s="79" t="s">
        <v>1858</v>
      </c>
      <c r="J710" s="79"/>
    </row>
    <row r="711" spans="1:10" ht="15">
      <c r="A711" s="78">
        <v>42625</v>
      </c>
      <c r="B711" s="79" t="s">
        <v>62</v>
      </c>
      <c r="C711" s="79" t="s">
        <v>1508</v>
      </c>
      <c r="D711" s="79">
        <v>100</v>
      </c>
      <c r="E711" s="79"/>
      <c r="F711" s="79">
        <v>19521.5</v>
      </c>
      <c r="G711" s="79" t="s">
        <v>80</v>
      </c>
      <c r="H711" s="79" t="s">
        <v>1836</v>
      </c>
      <c r="J711" s="79" t="s">
        <v>1692</v>
      </c>
    </row>
    <row r="712" spans="1:11" s="1" customFormat="1" ht="15">
      <c r="A712" s="78">
        <v>42625</v>
      </c>
      <c r="B712" s="79" t="s">
        <v>62</v>
      </c>
      <c r="C712" s="79" t="s">
        <v>1505</v>
      </c>
      <c r="D712" s="79">
        <v>200</v>
      </c>
      <c r="E712" s="79"/>
      <c r="F712" s="79">
        <v>19121.5</v>
      </c>
      <c r="G712" s="79" t="s">
        <v>66</v>
      </c>
      <c r="H712" s="79" t="s">
        <v>107</v>
      </c>
      <c r="I712" s="79" t="s">
        <v>1827</v>
      </c>
      <c r="J712" s="79" t="s">
        <v>1828</v>
      </c>
      <c r="K712" s="79" t="s">
        <v>1693</v>
      </c>
    </row>
    <row r="713" spans="1:11" s="1" customFormat="1" ht="15">
      <c r="A713" s="78">
        <v>42625</v>
      </c>
      <c r="B713" s="79" t="s">
        <v>62</v>
      </c>
      <c r="C713" s="79" t="s">
        <v>1506</v>
      </c>
      <c r="D713" s="79">
        <v>200</v>
      </c>
      <c r="E713" s="79"/>
      <c r="F713" s="79">
        <v>19321.5</v>
      </c>
      <c r="G713" s="79" t="s">
        <v>66</v>
      </c>
      <c r="H713" s="79" t="s">
        <v>107</v>
      </c>
      <c r="I713" s="79" t="s">
        <v>1827</v>
      </c>
      <c r="J713" s="79" t="s">
        <v>1828</v>
      </c>
      <c r="K713" s="79" t="s">
        <v>1694</v>
      </c>
    </row>
    <row r="714" spans="1:10" s="1" customFormat="1" ht="15">
      <c r="A714" s="78">
        <v>42625</v>
      </c>
      <c r="B714" s="79" t="s">
        <v>62</v>
      </c>
      <c r="C714" s="79" t="s">
        <v>1504</v>
      </c>
      <c r="D714" s="79">
        <v>330</v>
      </c>
      <c r="E714" s="79"/>
      <c r="F714" s="79">
        <v>18921.5</v>
      </c>
      <c r="G714" s="79" t="s">
        <v>66</v>
      </c>
      <c r="H714" s="79" t="s">
        <v>736</v>
      </c>
      <c r="I714" s="79" t="s">
        <v>1827</v>
      </c>
      <c r="J714" s="79" t="s">
        <v>1828</v>
      </c>
    </row>
    <row r="715" spans="1:10" s="1" customFormat="1" ht="15">
      <c r="A715" s="90">
        <v>42625</v>
      </c>
      <c r="B715" s="91" t="s">
        <v>62</v>
      </c>
      <c r="C715" s="91" t="s">
        <v>1503</v>
      </c>
      <c r="D715" s="91">
        <v>650</v>
      </c>
      <c r="E715" s="91"/>
      <c r="F715" s="91">
        <v>18591.5</v>
      </c>
      <c r="G715" s="91" t="s">
        <v>66</v>
      </c>
      <c r="H715" s="91" t="s">
        <v>73</v>
      </c>
      <c r="I715" s="91" t="s">
        <v>1834</v>
      </c>
      <c r="J715" s="91" t="s">
        <v>73</v>
      </c>
    </row>
    <row r="716" spans="1:8" ht="15">
      <c r="A716" s="5">
        <v>42625</v>
      </c>
      <c r="B716" t="s">
        <v>25</v>
      </c>
      <c r="C716" t="s">
        <v>1498</v>
      </c>
      <c r="D716" s="1">
        <v>1000</v>
      </c>
      <c r="F716">
        <v>16858.5</v>
      </c>
      <c r="G716" t="s">
        <v>826</v>
      </c>
      <c r="H716" t="s">
        <v>1499</v>
      </c>
    </row>
    <row r="717" spans="1:8" ht="15">
      <c r="A717" s="5">
        <v>42625</v>
      </c>
      <c r="B717" t="s">
        <v>25</v>
      </c>
      <c r="C717" t="s">
        <v>1502</v>
      </c>
      <c r="D717" s="1">
        <v>1000</v>
      </c>
      <c r="F717">
        <v>17941.5</v>
      </c>
      <c r="G717" t="s">
        <v>826</v>
      </c>
      <c r="H717" t="s">
        <v>1499</v>
      </c>
    </row>
    <row r="718" spans="1:8" ht="15">
      <c r="A718" s="5">
        <v>42625</v>
      </c>
      <c r="B718" t="s">
        <v>25</v>
      </c>
      <c r="C718" t="s">
        <v>1494</v>
      </c>
      <c r="D718" s="1">
        <v>1100</v>
      </c>
      <c r="F718">
        <v>15744.5</v>
      </c>
      <c r="G718" t="s">
        <v>116</v>
      </c>
      <c r="H718" t="s">
        <v>1154</v>
      </c>
    </row>
    <row r="719" spans="1:8" ht="15">
      <c r="A719" s="5">
        <v>42626</v>
      </c>
      <c r="B719" t="s">
        <v>29</v>
      </c>
      <c r="C719" t="s">
        <v>1509</v>
      </c>
      <c r="D719" s="1">
        <v>-100</v>
      </c>
      <c r="F719">
        <v>19441.5</v>
      </c>
      <c r="G719" t="s">
        <v>861</v>
      </c>
      <c r="H719" t="s">
        <v>1510</v>
      </c>
    </row>
    <row r="720" spans="1:8" ht="15">
      <c r="A720" s="5">
        <v>42627</v>
      </c>
      <c r="B720" t="s">
        <v>29</v>
      </c>
      <c r="C720" t="s">
        <v>1516</v>
      </c>
      <c r="D720" s="1">
        <v>-200</v>
      </c>
      <c r="F720">
        <v>19306.5</v>
      </c>
      <c r="G720" t="s">
        <v>116</v>
      </c>
      <c r="H720" t="s">
        <v>1517</v>
      </c>
    </row>
    <row r="721" spans="1:8" ht="15">
      <c r="A721" s="5">
        <v>42627</v>
      </c>
      <c r="B721" t="s">
        <v>29</v>
      </c>
      <c r="C721" t="s">
        <v>1515</v>
      </c>
      <c r="D721" s="1">
        <v>-60</v>
      </c>
      <c r="F721">
        <v>19506.5</v>
      </c>
      <c r="G721" t="s">
        <v>1685</v>
      </c>
      <c r="H721" t="s">
        <v>1158</v>
      </c>
    </row>
    <row r="722" spans="1:8" ht="15">
      <c r="A722" s="5">
        <v>42627</v>
      </c>
      <c r="B722" t="s">
        <v>25</v>
      </c>
      <c r="C722" t="s">
        <v>1511</v>
      </c>
      <c r="D722" s="1">
        <v>24</v>
      </c>
      <c r="F722">
        <v>19465.5</v>
      </c>
      <c r="G722" t="s">
        <v>826</v>
      </c>
      <c r="H722" t="s">
        <v>1512</v>
      </c>
    </row>
    <row r="723" spans="1:8" ht="15">
      <c r="A723" s="5">
        <v>42627</v>
      </c>
      <c r="B723" t="s">
        <v>25</v>
      </c>
      <c r="C723" t="s">
        <v>1513</v>
      </c>
      <c r="D723" s="1">
        <v>101</v>
      </c>
      <c r="F723">
        <v>19566.5</v>
      </c>
      <c r="G723" t="s">
        <v>826</v>
      </c>
      <c r="H723" t="s">
        <v>1514</v>
      </c>
    </row>
    <row r="724" spans="1:7" ht="15.75">
      <c r="A724" s="3">
        <v>42628</v>
      </c>
      <c r="B724" s="4" t="s">
        <v>25</v>
      </c>
      <c r="C724" s="4" t="s">
        <v>1520</v>
      </c>
      <c r="D724" s="64">
        <v>12</v>
      </c>
      <c r="F724" s="4">
        <v>19598.5</v>
      </c>
      <c r="G724" t="s">
        <v>82</v>
      </c>
    </row>
    <row r="725" spans="1:8" ht="15.75">
      <c r="A725" s="3">
        <v>42628</v>
      </c>
      <c r="B725" s="4" t="s">
        <v>25</v>
      </c>
      <c r="C725" s="4" t="s">
        <v>1518</v>
      </c>
      <c r="D725" s="64">
        <v>280</v>
      </c>
      <c r="F725" s="4">
        <v>19586.5</v>
      </c>
      <c r="G725" t="s">
        <v>31</v>
      </c>
      <c r="H725" t="s">
        <v>1519</v>
      </c>
    </row>
    <row r="726" spans="1:8" ht="15.75">
      <c r="A726" s="3">
        <v>42629</v>
      </c>
      <c r="B726" s="4" t="s">
        <v>29</v>
      </c>
      <c r="C726" s="4" t="s">
        <v>1523</v>
      </c>
      <c r="D726" s="64">
        <v>-2000</v>
      </c>
      <c r="F726" s="4">
        <v>17398.5</v>
      </c>
      <c r="G726" t="s">
        <v>826</v>
      </c>
      <c r="H726" t="s">
        <v>1524</v>
      </c>
    </row>
    <row r="727" spans="1:8" ht="15.75">
      <c r="A727" s="3">
        <v>42629</v>
      </c>
      <c r="B727" s="4" t="s">
        <v>29</v>
      </c>
      <c r="C727" s="4" t="s">
        <v>1525</v>
      </c>
      <c r="D727" s="64">
        <v>-2000</v>
      </c>
      <c r="F727" s="4">
        <v>15398.5</v>
      </c>
      <c r="G727" t="s">
        <v>826</v>
      </c>
      <c r="H727" t="s">
        <v>1524</v>
      </c>
    </row>
    <row r="728" spans="1:10" s="1" customFormat="1" ht="15.75">
      <c r="A728" s="110">
        <v>42629</v>
      </c>
      <c r="B728" s="111" t="s">
        <v>29</v>
      </c>
      <c r="C728" s="111" t="s">
        <v>1522</v>
      </c>
      <c r="D728" s="111">
        <v>-350</v>
      </c>
      <c r="E728" s="104"/>
      <c r="F728" s="111">
        <v>19398.5</v>
      </c>
      <c r="G728" s="104" t="s">
        <v>66</v>
      </c>
      <c r="H728" s="104" t="s">
        <v>94</v>
      </c>
      <c r="I728" s="104" t="s">
        <v>1841</v>
      </c>
      <c r="J728" s="104" t="s">
        <v>94</v>
      </c>
    </row>
    <row r="729" spans="1:7" ht="15.75">
      <c r="A729" s="3">
        <v>42629</v>
      </c>
      <c r="B729" s="4" t="s">
        <v>28</v>
      </c>
      <c r="C729" s="4" t="s">
        <v>65</v>
      </c>
      <c r="D729" s="64">
        <v>-106.64</v>
      </c>
      <c r="F729" s="4">
        <v>15291.86</v>
      </c>
      <c r="G729" t="s">
        <v>85</v>
      </c>
    </row>
    <row r="730" spans="1:10" s="1" customFormat="1" ht="15.75">
      <c r="A730" s="74">
        <v>42629</v>
      </c>
      <c r="B730" s="75" t="s">
        <v>25</v>
      </c>
      <c r="C730" s="123" t="s">
        <v>1521</v>
      </c>
      <c r="D730" s="75">
        <v>130</v>
      </c>
      <c r="E730" s="72"/>
      <c r="F730" s="75">
        <v>19748.5</v>
      </c>
      <c r="G730" s="72" t="s">
        <v>66</v>
      </c>
      <c r="H730" s="72" t="s">
        <v>248</v>
      </c>
      <c r="J730" s="72" t="s">
        <v>1823</v>
      </c>
    </row>
    <row r="731" spans="1:10" s="1" customFormat="1" ht="15.75">
      <c r="A731" s="74">
        <v>42629</v>
      </c>
      <c r="B731" s="75" t="s">
        <v>25</v>
      </c>
      <c r="C731" s="123" t="s">
        <v>1521</v>
      </c>
      <c r="D731" s="75"/>
      <c r="E731" s="72">
        <v>20</v>
      </c>
      <c r="F731" s="75"/>
      <c r="G731" s="72" t="s">
        <v>66</v>
      </c>
      <c r="H731" s="72" t="s">
        <v>248</v>
      </c>
      <c r="J731" s="72" t="s">
        <v>1823</v>
      </c>
    </row>
    <row r="732" spans="1:8" ht="15">
      <c r="A732" s="5">
        <v>42632</v>
      </c>
      <c r="B732" t="s">
        <v>29</v>
      </c>
      <c r="C732" t="s">
        <v>1537</v>
      </c>
      <c r="D732" s="1">
        <v>-400</v>
      </c>
      <c r="F732">
        <v>15308.86</v>
      </c>
      <c r="G732" t="s">
        <v>116</v>
      </c>
      <c r="H732" t="s">
        <v>1538</v>
      </c>
    </row>
    <row r="733" spans="1:7" ht="15">
      <c r="A733" s="5">
        <v>42632</v>
      </c>
      <c r="B733" t="s">
        <v>28</v>
      </c>
      <c r="C733" t="s">
        <v>1539</v>
      </c>
      <c r="D733" s="1">
        <v>-43.11</v>
      </c>
      <c r="F733">
        <v>15265.75</v>
      </c>
      <c r="G733" t="s">
        <v>86</v>
      </c>
    </row>
    <row r="734" spans="1:8" ht="15">
      <c r="A734" s="5">
        <v>42632</v>
      </c>
      <c r="B734" s="11" t="s">
        <v>25</v>
      </c>
      <c r="C734" s="62" t="s">
        <v>1528</v>
      </c>
      <c r="D734" s="1">
        <v>10</v>
      </c>
      <c r="E734" s="11"/>
      <c r="F734" s="11">
        <v>15571.86</v>
      </c>
      <c r="G734" s="11" t="s">
        <v>826</v>
      </c>
      <c r="H734" s="11"/>
    </row>
    <row r="735" spans="1:10" s="1" customFormat="1" ht="15">
      <c r="A735" s="52">
        <v>42632</v>
      </c>
      <c r="B735" s="53" t="s">
        <v>68</v>
      </c>
      <c r="C735" s="53" t="s">
        <v>119</v>
      </c>
      <c r="D735" s="53">
        <v>10</v>
      </c>
      <c r="E735" s="53"/>
      <c r="F735" s="53">
        <v>15708.86</v>
      </c>
      <c r="G735" s="53" t="s">
        <v>66</v>
      </c>
      <c r="H735" s="53" t="s">
        <v>739</v>
      </c>
      <c r="I735" s="53" t="s">
        <v>1691</v>
      </c>
      <c r="J735" s="53" t="s">
        <v>1831</v>
      </c>
    </row>
    <row r="736" spans="1:7" ht="15">
      <c r="A736" s="5">
        <v>42632</v>
      </c>
      <c r="B736" t="s">
        <v>25</v>
      </c>
      <c r="C736" t="s">
        <v>1531</v>
      </c>
      <c r="D736" s="1">
        <v>12</v>
      </c>
      <c r="F736">
        <v>15612.86</v>
      </c>
      <c r="G736" t="s">
        <v>826</v>
      </c>
    </row>
    <row r="737" spans="1:8" ht="15">
      <c r="A737" s="5">
        <v>42632</v>
      </c>
      <c r="B737" t="s">
        <v>25</v>
      </c>
      <c r="C737" s="51" t="s">
        <v>1534</v>
      </c>
      <c r="D737" s="1">
        <v>12</v>
      </c>
      <c r="G737" t="s">
        <v>826</v>
      </c>
      <c r="H737" t="s">
        <v>1536</v>
      </c>
    </row>
    <row r="738" spans="1:8" ht="15">
      <c r="A738" s="5">
        <v>42632</v>
      </c>
      <c r="B738" t="s">
        <v>25</v>
      </c>
      <c r="C738" s="51" t="s">
        <v>1534</v>
      </c>
      <c r="D738" s="1">
        <v>24</v>
      </c>
      <c r="F738">
        <v>15698.86</v>
      </c>
      <c r="G738" t="s">
        <v>826</v>
      </c>
      <c r="H738" s="67" t="s">
        <v>1535</v>
      </c>
    </row>
    <row r="739" spans="1:8" ht="15">
      <c r="A739" s="5">
        <v>42632</v>
      </c>
      <c r="B739" t="s">
        <v>25</v>
      </c>
      <c r="C739" t="s">
        <v>1530</v>
      </c>
      <c r="D739" s="1">
        <v>29</v>
      </c>
      <c r="F739">
        <v>15600.86</v>
      </c>
      <c r="G739" t="s">
        <v>826</v>
      </c>
      <c r="H739" s="68" t="s">
        <v>121</v>
      </c>
    </row>
    <row r="740" spans="1:8" ht="15">
      <c r="A740" s="5">
        <v>42632</v>
      </c>
      <c r="B740" t="s">
        <v>25</v>
      </c>
      <c r="C740" s="51" t="s">
        <v>1528</v>
      </c>
      <c r="D740" s="1">
        <v>30</v>
      </c>
      <c r="F740">
        <v>15571.86</v>
      </c>
      <c r="G740" t="s">
        <v>826</v>
      </c>
      <c r="H740" t="s">
        <v>1529</v>
      </c>
    </row>
    <row r="741" spans="1:10" s="1" customFormat="1" ht="15">
      <c r="A741" s="52">
        <v>42632</v>
      </c>
      <c r="B741" s="53" t="s">
        <v>25</v>
      </c>
      <c r="C741" s="53" t="s">
        <v>1532</v>
      </c>
      <c r="D741" s="53">
        <v>50</v>
      </c>
      <c r="E741" s="53"/>
      <c r="F741" s="53">
        <v>15662.86</v>
      </c>
      <c r="G741" s="53" t="s">
        <v>66</v>
      </c>
      <c r="H741" s="124" t="s">
        <v>1533</v>
      </c>
      <c r="I741" s="53" t="s">
        <v>1691</v>
      </c>
      <c r="J741" s="53" t="s">
        <v>1831</v>
      </c>
    </row>
    <row r="742" spans="1:8" ht="15">
      <c r="A742" s="5">
        <v>42632</v>
      </c>
      <c r="B742" t="s">
        <v>117</v>
      </c>
      <c r="C742" t="s">
        <v>69</v>
      </c>
      <c r="D742" s="1">
        <v>240</v>
      </c>
      <c r="F742">
        <v>15531.86</v>
      </c>
      <c r="G742" t="s">
        <v>826</v>
      </c>
      <c r="H742" t="s">
        <v>1527</v>
      </c>
    </row>
    <row r="743" spans="1:8" ht="15">
      <c r="A743" s="5">
        <v>42633</v>
      </c>
      <c r="B743" t="s">
        <v>29</v>
      </c>
      <c r="C743" t="s">
        <v>1540</v>
      </c>
      <c r="D743" s="1">
        <v>-90</v>
      </c>
      <c r="F743">
        <v>15175.75</v>
      </c>
      <c r="G743" t="s">
        <v>1685</v>
      </c>
      <c r="H743" t="s">
        <v>1158</v>
      </c>
    </row>
    <row r="744" spans="1:8" ht="15">
      <c r="A744" s="5">
        <v>42634</v>
      </c>
      <c r="B744" t="s">
        <v>29</v>
      </c>
      <c r="C744" t="s">
        <v>1542</v>
      </c>
      <c r="D744" s="1">
        <v>-857.33</v>
      </c>
      <c r="F744">
        <v>14358.42</v>
      </c>
      <c r="G744" t="s">
        <v>724</v>
      </c>
      <c r="H744" t="s">
        <v>1543</v>
      </c>
    </row>
    <row r="745" spans="1:8" ht="15">
      <c r="A745" s="5">
        <v>42634</v>
      </c>
      <c r="B745" t="s">
        <v>29</v>
      </c>
      <c r="C745" t="s">
        <v>1544</v>
      </c>
      <c r="D745" s="1">
        <v>-140</v>
      </c>
      <c r="F745">
        <v>14218.42</v>
      </c>
      <c r="G745" t="s">
        <v>724</v>
      </c>
      <c r="H745" s="53" t="s">
        <v>1545</v>
      </c>
    </row>
    <row r="746" spans="1:10" s="1" customFormat="1" ht="15">
      <c r="A746" s="71">
        <v>42634</v>
      </c>
      <c r="B746" s="72" t="s">
        <v>25</v>
      </c>
      <c r="C746" s="72" t="s">
        <v>1541</v>
      </c>
      <c r="D746" s="72">
        <v>40</v>
      </c>
      <c r="E746" s="72"/>
      <c r="F746" s="72">
        <v>15215.75</v>
      </c>
      <c r="G746" s="72" t="s">
        <v>66</v>
      </c>
      <c r="H746" s="72" t="s">
        <v>1690</v>
      </c>
      <c r="J746" s="72" t="s">
        <v>1823</v>
      </c>
    </row>
    <row r="747" spans="1:8" ht="15">
      <c r="A747" s="5">
        <v>42635</v>
      </c>
      <c r="B747" t="s">
        <v>29</v>
      </c>
      <c r="C747" t="s">
        <v>1546</v>
      </c>
      <c r="D747" s="1">
        <v>-196</v>
      </c>
      <c r="F747">
        <v>14022.42</v>
      </c>
      <c r="G747" t="s">
        <v>235</v>
      </c>
      <c r="H747" t="s">
        <v>72</v>
      </c>
    </row>
    <row r="748" spans="1:10" ht="15">
      <c r="A748" s="81">
        <v>42636</v>
      </c>
      <c r="B748" s="82" t="s">
        <v>25</v>
      </c>
      <c r="C748" s="82" t="s">
        <v>1547</v>
      </c>
      <c r="D748" s="82">
        <v>60</v>
      </c>
      <c r="E748" s="82"/>
      <c r="F748" s="82">
        <v>14082.42</v>
      </c>
      <c r="G748" s="82" t="s">
        <v>235</v>
      </c>
      <c r="H748" s="82" t="s">
        <v>987</v>
      </c>
      <c r="J748" s="82" t="s">
        <v>1829</v>
      </c>
    </row>
    <row r="749" spans="1:8" ht="15">
      <c r="A749" s="5">
        <v>42636</v>
      </c>
      <c r="B749" t="s">
        <v>25</v>
      </c>
      <c r="C749" t="s">
        <v>1548</v>
      </c>
      <c r="D749" s="1">
        <v>80</v>
      </c>
      <c r="F749">
        <v>14162.42</v>
      </c>
      <c r="G749" t="s">
        <v>826</v>
      </c>
      <c r="H749" t="s">
        <v>1549</v>
      </c>
    </row>
    <row r="750" spans="1:10" ht="15.75">
      <c r="A750" s="112">
        <v>42639</v>
      </c>
      <c r="B750" s="113" t="s">
        <v>25</v>
      </c>
      <c r="C750" s="113" t="s">
        <v>1556</v>
      </c>
      <c r="D750" s="113">
        <v>6</v>
      </c>
      <c r="E750" s="82"/>
      <c r="F750" s="113">
        <v>14558.42</v>
      </c>
      <c r="G750" s="82" t="s">
        <v>235</v>
      </c>
      <c r="H750" s="82" t="s">
        <v>75</v>
      </c>
      <c r="J750" s="82" t="s">
        <v>1829</v>
      </c>
    </row>
    <row r="751" spans="1:10" ht="15.75">
      <c r="A751" s="112">
        <v>42639</v>
      </c>
      <c r="B751" s="113" t="s">
        <v>25</v>
      </c>
      <c r="C751" s="113" t="s">
        <v>1559</v>
      </c>
      <c r="D751" s="113">
        <v>12</v>
      </c>
      <c r="E751" s="82"/>
      <c r="F751" s="113">
        <v>14630.42</v>
      </c>
      <c r="G751" s="82" t="s">
        <v>235</v>
      </c>
      <c r="H751" s="82" t="s">
        <v>75</v>
      </c>
      <c r="J751" s="82" t="s">
        <v>1829</v>
      </c>
    </row>
    <row r="752" spans="1:7" ht="15.75">
      <c r="A752" s="3">
        <v>42639</v>
      </c>
      <c r="B752" s="4" t="s">
        <v>25</v>
      </c>
      <c r="C752" s="4" t="s">
        <v>1558</v>
      </c>
      <c r="D752" s="64">
        <v>20</v>
      </c>
      <c r="F752" s="4">
        <v>14618.42</v>
      </c>
      <c r="G752" t="s">
        <v>82</v>
      </c>
    </row>
    <row r="753" spans="1:10" ht="15.75">
      <c r="A753" s="112">
        <v>42639</v>
      </c>
      <c r="B753" s="113" t="s">
        <v>25</v>
      </c>
      <c r="C753" s="113" t="s">
        <v>1554</v>
      </c>
      <c r="D753" s="113">
        <v>24</v>
      </c>
      <c r="E753" s="82"/>
      <c r="F753" s="113">
        <v>14412.42</v>
      </c>
      <c r="G753" s="82" t="s">
        <v>235</v>
      </c>
      <c r="H753" s="82" t="s">
        <v>109</v>
      </c>
      <c r="J753" s="82" t="s">
        <v>1829</v>
      </c>
    </row>
    <row r="754" spans="1:10" ht="15.75">
      <c r="A754" s="112">
        <v>42639</v>
      </c>
      <c r="B754" s="113" t="s">
        <v>25</v>
      </c>
      <c r="C754" s="113" t="s">
        <v>1550</v>
      </c>
      <c r="D754" s="113">
        <v>36</v>
      </c>
      <c r="E754" s="82"/>
      <c r="F754" s="113">
        <v>14198.42</v>
      </c>
      <c r="G754" s="82" t="s">
        <v>235</v>
      </c>
      <c r="H754" s="82" t="s">
        <v>75</v>
      </c>
      <c r="J754" s="82" t="s">
        <v>1829</v>
      </c>
    </row>
    <row r="755" spans="1:10" s="1" customFormat="1" ht="15.75">
      <c r="A755" s="109">
        <v>42639</v>
      </c>
      <c r="B755" s="66" t="s">
        <v>25</v>
      </c>
      <c r="C755" s="66" t="s">
        <v>1551</v>
      </c>
      <c r="D755" s="66">
        <v>40</v>
      </c>
      <c r="E755" s="53"/>
      <c r="F755" s="66">
        <v>14238.42</v>
      </c>
      <c r="G755" s="53" t="s">
        <v>66</v>
      </c>
      <c r="H755" s="96" t="s">
        <v>1266</v>
      </c>
      <c r="I755" s="53" t="s">
        <v>1691</v>
      </c>
      <c r="J755" s="53" t="s">
        <v>1831</v>
      </c>
    </row>
    <row r="756" spans="1:10" s="1" customFormat="1" ht="15.75">
      <c r="A756" s="109">
        <v>42639</v>
      </c>
      <c r="B756" s="66" t="s">
        <v>25</v>
      </c>
      <c r="C756" s="66" t="s">
        <v>1557</v>
      </c>
      <c r="D756" s="66">
        <v>40</v>
      </c>
      <c r="E756" s="53"/>
      <c r="F756" s="66">
        <v>14598.42</v>
      </c>
      <c r="G756" s="53" t="s">
        <v>66</v>
      </c>
      <c r="H756" s="53" t="s">
        <v>453</v>
      </c>
      <c r="I756" s="53" t="s">
        <v>1691</v>
      </c>
      <c r="J756" s="53" t="s">
        <v>1831</v>
      </c>
    </row>
    <row r="757" spans="1:10" s="1" customFormat="1" ht="15.75">
      <c r="A757" s="109">
        <v>42639</v>
      </c>
      <c r="B757" s="66" t="s">
        <v>68</v>
      </c>
      <c r="C757" s="66" t="s">
        <v>114</v>
      </c>
      <c r="D757" s="66">
        <v>40</v>
      </c>
      <c r="E757" s="53"/>
      <c r="F757" s="66">
        <v>15610.42</v>
      </c>
      <c r="G757" s="53" t="s">
        <v>66</v>
      </c>
      <c r="H757" s="53" t="s">
        <v>753</v>
      </c>
      <c r="I757" s="53" t="s">
        <v>1691</v>
      </c>
      <c r="J757" s="53" t="s">
        <v>1831</v>
      </c>
    </row>
    <row r="758" spans="1:10" s="1" customFormat="1" ht="15.75">
      <c r="A758" s="74">
        <v>42639</v>
      </c>
      <c r="B758" s="75" t="s">
        <v>25</v>
      </c>
      <c r="C758" s="123" t="s">
        <v>1555</v>
      </c>
      <c r="D758" s="75">
        <v>120</v>
      </c>
      <c r="E758" s="72"/>
      <c r="F758" s="75">
        <v>14532.42</v>
      </c>
      <c r="G758" s="72" t="s">
        <v>66</v>
      </c>
      <c r="H758" s="72" t="s">
        <v>78</v>
      </c>
      <c r="J758" s="72" t="s">
        <v>1823</v>
      </c>
    </row>
    <row r="759" spans="1:8" ht="15.75">
      <c r="A759" s="3">
        <v>42639</v>
      </c>
      <c r="B759" s="4" t="s">
        <v>25</v>
      </c>
      <c r="C759" s="4" t="s">
        <v>1552</v>
      </c>
      <c r="D759" s="64">
        <v>150</v>
      </c>
      <c r="F759" s="4">
        <v>14388.42</v>
      </c>
      <c r="G759" t="s">
        <v>130</v>
      </c>
      <c r="H759" t="s">
        <v>1553</v>
      </c>
    </row>
    <row r="760" spans="1:10" ht="15.75">
      <c r="A760" s="3">
        <v>42639</v>
      </c>
      <c r="B760" s="4" t="s">
        <v>25</v>
      </c>
      <c r="C760" s="118" t="s">
        <v>1861</v>
      </c>
      <c r="D760" s="117">
        <v>100</v>
      </c>
      <c r="E760" s="79"/>
      <c r="F760" s="117"/>
      <c r="G760" s="79" t="s">
        <v>166</v>
      </c>
      <c r="H760" s="125" t="s">
        <v>1858</v>
      </c>
      <c r="J760" s="79"/>
    </row>
    <row r="761" spans="1:10" ht="15.75">
      <c r="A761" s="3">
        <v>42639</v>
      </c>
      <c r="B761" s="4" t="s">
        <v>25</v>
      </c>
      <c r="C761" s="118" t="s">
        <v>1861</v>
      </c>
      <c r="D761" s="117">
        <v>100</v>
      </c>
      <c r="E761" s="79"/>
      <c r="F761" s="117"/>
      <c r="G761" s="79" t="s">
        <v>166</v>
      </c>
      <c r="H761" s="125" t="s">
        <v>1858</v>
      </c>
      <c r="J761" s="79"/>
    </row>
    <row r="762" spans="1:10" ht="15.75">
      <c r="A762" s="119">
        <v>42639</v>
      </c>
      <c r="B762" s="117" t="s">
        <v>25</v>
      </c>
      <c r="C762" s="118" t="s">
        <v>1861</v>
      </c>
      <c r="D762" s="117">
        <v>740</v>
      </c>
      <c r="E762" s="79"/>
      <c r="F762" s="117">
        <v>15570.42</v>
      </c>
      <c r="G762" s="79" t="s">
        <v>166</v>
      </c>
      <c r="H762" s="125" t="s">
        <v>166</v>
      </c>
      <c r="J762" s="79"/>
    </row>
    <row r="763" spans="1:10" s="1" customFormat="1" ht="15.75">
      <c r="A763" s="74">
        <v>42639</v>
      </c>
      <c r="B763" s="75" t="s">
        <v>25</v>
      </c>
      <c r="C763" s="123" t="s">
        <v>1555</v>
      </c>
      <c r="D763" s="75"/>
      <c r="E763" s="72">
        <v>20</v>
      </c>
      <c r="F763" s="75">
        <v>14552.42</v>
      </c>
      <c r="G763" s="72" t="s">
        <v>66</v>
      </c>
      <c r="H763" s="72" t="s">
        <v>78</v>
      </c>
      <c r="J763" s="72" t="s">
        <v>1823</v>
      </c>
    </row>
    <row r="764" spans="1:8" ht="15">
      <c r="A764" s="5">
        <v>42640</v>
      </c>
      <c r="B764" t="s">
        <v>25</v>
      </c>
      <c r="C764" t="s">
        <v>1561</v>
      </c>
      <c r="D764" s="1">
        <v>150</v>
      </c>
      <c r="F764">
        <v>15760.42</v>
      </c>
      <c r="G764" t="s">
        <v>130</v>
      </c>
      <c r="H764" t="s">
        <v>1562</v>
      </c>
    </row>
    <row r="765" spans="1:10" s="1" customFormat="1" ht="15">
      <c r="A765" s="78">
        <v>42641</v>
      </c>
      <c r="B765" s="79" t="s">
        <v>25</v>
      </c>
      <c r="C765" s="79" t="s">
        <v>1564</v>
      </c>
      <c r="D765" s="79">
        <v>6</v>
      </c>
      <c r="E765" s="79"/>
      <c r="F765" s="79">
        <v>15786.42</v>
      </c>
      <c r="G765" s="79" t="s">
        <v>66</v>
      </c>
      <c r="H765" s="79" t="s">
        <v>843</v>
      </c>
      <c r="J765" s="79" t="s">
        <v>1827</v>
      </c>
    </row>
    <row r="766" spans="1:10" s="1" customFormat="1" ht="15">
      <c r="A766" s="78">
        <v>42641</v>
      </c>
      <c r="B766" s="79" t="s">
        <v>25</v>
      </c>
      <c r="C766" s="79" t="s">
        <v>1565</v>
      </c>
      <c r="D766" s="79">
        <v>6</v>
      </c>
      <c r="E766" s="79"/>
      <c r="F766" s="79">
        <v>15792.42</v>
      </c>
      <c r="G766" s="79" t="s">
        <v>66</v>
      </c>
      <c r="H766" s="79" t="s">
        <v>1848</v>
      </c>
      <c r="J766" s="79" t="s">
        <v>1827</v>
      </c>
    </row>
    <row r="767" spans="1:10" s="1" customFormat="1" ht="15">
      <c r="A767" s="78">
        <v>42641</v>
      </c>
      <c r="B767" s="79" t="s">
        <v>25</v>
      </c>
      <c r="C767" s="79" t="s">
        <v>1566</v>
      </c>
      <c r="D767" s="79">
        <v>6</v>
      </c>
      <c r="E767" s="79"/>
      <c r="F767" s="79">
        <v>15798.42</v>
      </c>
      <c r="G767" s="79" t="s">
        <v>66</v>
      </c>
      <c r="H767" s="79" t="s">
        <v>849</v>
      </c>
      <c r="J767" s="79" t="s">
        <v>1827</v>
      </c>
    </row>
    <row r="768" spans="1:10" ht="15">
      <c r="A768" s="81">
        <v>42641</v>
      </c>
      <c r="B768" s="82" t="s">
        <v>25</v>
      </c>
      <c r="C768" s="82" t="s">
        <v>1567</v>
      </c>
      <c r="D768" s="82">
        <v>12</v>
      </c>
      <c r="E768" s="82"/>
      <c r="F768" s="82">
        <v>15810.42</v>
      </c>
      <c r="G768" s="82" t="s">
        <v>235</v>
      </c>
      <c r="H768" s="82" t="s">
        <v>93</v>
      </c>
      <c r="J768" s="82" t="s">
        <v>1829</v>
      </c>
    </row>
    <row r="769" spans="1:8" ht="15">
      <c r="A769" s="5">
        <v>42641</v>
      </c>
      <c r="B769" t="s">
        <v>25</v>
      </c>
      <c r="C769" t="s">
        <v>1563</v>
      </c>
      <c r="D769" s="1">
        <v>20</v>
      </c>
      <c r="F769">
        <v>15780.42</v>
      </c>
      <c r="G769" t="s">
        <v>130</v>
      </c>
      <c r="H769" t="s">
        <v>1574</v>
      </c>
    </row>
    <row r="770" spans="1:10" s="1" customFormat="1" ht="15">
      <c r="A770" s="78">
        <v>42642</v>
      </c>
      <c r="B770" s="79" t="s">
        <v>25</v>
      </c>
      <c r="C770" s="79" t="s">
        <v>1568</v>
      </c>
      <c r="D770" s="79">
        <v>40</v>
      </c>
      <c r="E770" s="79"/>
      <c r="F770" s="79">
        <v>15850.42</v>
      </c>
      <c r="G770" s="79" t="s">
        <v>66</v>
      </c>
      <c r="H770" s="79" t="s">
        <v>965</v>
      </c>
      <c r="J770" s="79" t="s">
        <v>1827</v>
      </c>
    </row>
    <row r="771" spans="1:8" ht="15">
      <c r="A771" s="5">
        <v>42643</v>
      </c>
      <c r="B771" t="s">
        <v>29</v>
      </c>
      <c r="C771" t="s">
        <v>1573</v>
      </c>
      <c r="D771" s="1">
        <v>-90</v>
      </c>
      <c r="F771">
        <v>16072.42</v>
      </c>
      <c r="G771" t="s">
        <v>1685</v>
      </c>
      <c r="H771" t="s">
        <v>1158</v>
      </c>
    </row>
    <row r="772" spans="1:8" ht="15">
      <c r="A772" s="5">
        <v>42643</v>
      </c>
      <c r="B772" t="s">
        <v>68</v>
      </c>
      <c r="C772" s="51" t="s">
        <v>1572</v>
      </c>
      <c r="D772" s="1">
        <v>20</v>
      </c>
      <c r="F772">
        <v>16162.42</v>
      </c>
      <c r="G772" t="s">
        <v>130</v>
      </c>
      <c r="H772" t="s">
        <v>1577</v>
      </c>
    </row>
    <row r="773" spans="1:10" ht="15">
      <c r="A773" s="81">
        <v>42643</v>
      </c>
      <c r="B773" s="82" t="s">
        <v>25</v>
      </c>
      <c r="C773" s="82" t="s">
        <v>1569</v>
      </c>
      <c r="D773" s="82">
        <v>42</v>
      </c>
      <c r="E773" s="82"/>
      <c r="F773" s="82">
        <v>15892.42</v>
      </c>
      <c r="G773" s="82" t="s">
        <v>235</v>
      </c>
      <c r="H773" s="82" t="s">
        <v>792</v>
      </c>
      <c r="J773" s="82" t="s">
        <v>1829</v>
      </c>
    </row>
    <row r="774" spans="1:8" ht="15">
      <c r="A774" s="5">
        <v>42643</v>
      </c>
      <c r="B774" t="s">
        <v>68</v>
      </c>
      <c r="C774" s="51" t="s">
        <v>1572</v>
      </c>
      <c r="D774" s="1">
        <v>50</v>
      </c>
      <c r="F774">
        <v>16162.42</v>
      </c>
      <c r="G774" t="s">
        <v>1015</v>
      </c>
      <c r="H774" t="s">
        <v>1576</v>
      </c>
    </row>
    <row r="775" spans="1:10" ht="15">
      <c r="A775" s="81">
        <v>42643</v>
      </c>
      <c r="B775" s="82" t="s">
        <v>25</v>
      </c>
      <c r="C775" s="82" t="s">
        <v>1570</v>
      </c>
      <c r="D775" s="82">
        <v>60</v>
      </c>
      <c r="E775" s="82"/>
      <c r="F775" s="82">
        <v>15952.42</v>
      </c>
      <c r="G775" s="82" t="s">
        <v>235</v>
      </c>
      <c r="H775" s="82" t="s">
        <v>988</v>
      </c>
      <c r="J775" s="82" t="s">
        <v>1829</v>
      </c>
    </row>
    <row r="776" spans="1:8" ht="15">
      <c r="A776" s="5">
        <v>42643</v>
      </c>
      <c r="B776" t="s">
        <v>25</v>
      </c>
      <c r="C776" t="s">
        <v>1571</v>
      </c>
      <c r="D776" s="1">
        <v>140</v>
      </c>
      <c r="F776">
        <v>16092.42</v>
      </c>
      <c r="G776" t="s">
        <v>130</v>
      </c>
      <c r="H776" t="s">
        <v>1575</v>
      </c>
    </row>
    <row r="777" spans="1:10" s="1" customFormat="1" ht="15">
      <c r="A777" s="87">
        <v>42646</v>
      </c>
      <c r="B777" s="88" t="s">
        <v>70</v>
      </c>
      <c r="C777" s="88" t="s">
        <v>1592</v>
      </c>
      <c r="D777" s="88">
        <v>-1503.96</v>
      </c>
      <c r="E777" s="88"/>
      <c r="F777" s="88">
        <v>16644.46</v>
      </c>
      <c r="G777" s="88" t="s">
        <v>66</v>
      </c>
      <c r="H777" s="88" t="s">
        <v>79</v>
      </c>
      <c r="I777" s="88" t="s">
        <v>1833</v>
      </c>
      <c r="J777" s="89">
        <v>42552</v>
      </c>
    </row>
    <row r="778" spans="1:10" ht="15">
      <c r="A778" s="81">
        <v>42646</v>
      </c>
      <c r="B778" s="82" t="s">
        <v>25</v>
      </c>
      <c r="C778" s="82" t="s">
        <v>1581</v>
      </c>
      <c r="D778" s="82">
        <v>24</v>
      </c>
      <c r="E778" s="82"/>
      <c r="F778" s="82">
        <v>16418.42</v>
      </c>
      <c r="G778" s="82" t="s">
        <v>235</v>
      </c>
      <c r="H778" s="82" t="s">
        <v>810</v>
      </c>
      <c r="J778" s="82" t="s">
        <v>1829</v>
      </c>
    </row>
    <row r="779" spans="1:10" s="1" customFormat="1" ht="15">
      <c r="A779" s="78">
        <v>42646</v>
      </c>
      <c r="B779" s="79" t="s">
        <v>25</v>
      </c>
      <c r="C779" s="79" t="s">
        <v>1582</v>
      </c>
      <c r="D779" s="79">
        <v>24</v>
      </c>
      <c r="E779" s="79"/>
      <c r="F779" s="79">
        <v>16442.42</v>
      </c>
      <c r="G779" s="79" t="s">
        <v>66</v>
      </c>
      <c r="H779" s="79" t="s">
        <v>115</v>
      </c>
      <c r="J779" s="79" t="s">
        <v>1827</v>
      </c>
    </row>
    <row r="780" spans="1:10" ht="15">
      <c r="A780" s="81">
        <v>42646</v>
      </c>
      <c r="B780" s="82" t="s">
        <v>25</v>
      </c>
      <c r="C780" s="82" t="s">
        <v>1583</v>
      </c>
      <c r="D780" s="82">
        <v>36</v>
      </c>
      <c r="E780" s="82"/>
      <c r="F780" s="82">
        <v>16478.42</v>
      </c>
      <c r="G780" s="82" t="s">
        <v>235</v>
      </c>
      <c r="H780" s="82" t="s">
        <v>104</v>
      </c>
      <c r="J780" s="92" t="s">
        <v>1829</v>
      </c>
    </row>
    <row r="781" spans="1:10" s="1" customFormat="1" ht="15">
      <c r="A781" s="52">
        <v>42646</v>
      </c>
      <c r="B781" s="53" t="s">
        <v>25</v>
      </c>
      <c r="C781" s="53" t="s">
        <v>1586</v>
      </c>
      <c r="D781" s="53">
        <v>50</v>
      </c>
      <c r="E781" s="53"/>
      <c r="F781" s="53">
        <v>16598.42</v>
      </c>
      <c r="G781" s="53" t="s">
        <v>66</v>
      </c>
      <c r="H781" s="53" t="s">
        <v>1533</v>
      </c>
      <c r="I781" s="53" t="s">
        <v>1691</v>
      </c>
      <c r="J781" s="53" t="s">
        <v>1831</v>
      </c>
    </row>
    <row r="782" spans="1:10" s="1" customFormat="1" ht="15">
      <c r="A782" s="52">
        <v>42646</v>
      </c>
      <c r="B782" s="53" t="s">
        <v>25</v>
      </c>
      <c r="C782" s="53" t="s">
        <v>1587</v>
      </c>
      <c r="D782" s="53">
        <v>60</v>
      </c>
      <c r="E782" s="53"/>
      <c r="F782" s="53">
        <v>16658.42</v>
      </c>
      <c r="G782" s="53" t="s">
        <v>66</v>
      </c>
      <c r="H782" s="53" t="s">
        <v>1001</v>
      </c>
      <c r="I782" s="53" t="s">
        <v>1691</v>
      </c>
      <c r="J782" s="53" t="s">
        <v>1831</v>
      </c>
    </row>
    <row r="783" spans="1:10" s="1" customFormat="1" ht="15">
      <c r="A783" s="52">
        <v>42646</v>
      </c>
      <c r="B783" s="53" t="s">
        <v>25</v>
      </c>
      <c r="C783" s="54" t="s">
        <v>1580</v>
      </c>
      <c r="D783" s="53">
        <v>66</v>
      </c>
      <c r="E783" s="53">
        <v>64</v>
      </c>
      <c r="F783" s="53">
        <v>16394.42</v>
      </c>
      <c r="G783" s="53" t="s">
        <v>66</v>
      </c>
      <c r="H783" s="53" t="s">
        <v>74</v>
      </c>
      <c r="I783" s="53" t="s">
        <v>1691</v>
      </c>
      <c r="J783" s="53" t="s">
        <v>1831</v>
      </c>
    </row>
    <row r="784" spans="1:10" s="1" customFormat="1" ht="15">
      <c r="A784" s="52">
        <v>42646</v>
      </c>
      <c r="B784" s="53" t="s">
        <v>25</v>
      </c>
      <c r="C784" s="53" t="s">
        <v>1584</v>
      </c>
      <c r="D784" s="53">
        <v>70</v>
      </c>
      <c r="E784" s="53"/>
      <c r="F784" s="53">
        <v>16548.42</v>
      </c>
      <c r="G784" s="53" t="s">
        <v>66</v>
      </c>
      <c r="H784" s="53" t="s">
        <v>1585</v>
      </c>
      <c r="I784" s="53" t="s">
        <v>1691</v>
      </c>
      <c r="J784" s="53" t="s">
        <v>1831</v>
      </c>
    </row>
    <row r="785" spans="1:10" s="1" customFormat="1" ht="15">
      <c r="A785" s="52">
        <v>42646</v>
      </c>
      <c r="B785" s="53" t="s">
        <v>25</v>
      </c>
      <c r="C785" s="53" t="s">
        <v>1579</v>
      </c>
      <c r="D785" s="53">
        <v>192</v>
      </c>
      <c r="E785" s="53"/>
      <c r="F785" s="53">
        <v>16264.42</v>
      </c>
      <c r="G785" s="53" t="s">
        <v>66</v>
      </c>
      <c r="H785" s="53" t="s">
        <v>992</v>
      </c>
      <c r="I785" s="53" t="s">
        <v>1691</v>
      </c>
      <c r="J785" s="53" t="s">
        <v>1831</v>
      </c>
    </row>
    <row r="786" spans="1:10" s="1" customFormat="1" ht="15">
      <c r="A786" s="90">
        <v>42646</v>
      </c>
      <c r="B786" s="91" t="s">
        <v>62</v>
      </c>
      <c r="C786" s="91" t="s">
        <v>1591</v>
      </c>
      <c r="D786" s="91">
        <v>230</v>
      </c>
      <c r="E786" s="91"/>
      <c r="F786" s="91">
        <v>18148.42</v>
      </c>
      <c r="G786" s="91" t="s">
        <v>66</v>
      </c>
      <c r="H786" s="91" t="s">
        <v>73</v>
      </c>
      <c r="I786" s="91" t="s">
        <v>1834</v>
      </c>
      <c r="J786" s="91" t="s">
        <v>73</v>
      </c>
    </row>
    <row r="787" spans="1:10" s="1" customFormat="1" ht="15">
      <c r="A787" s="90">
        <v>42646</v>
      </c>
      <c r="B787" s="91" t="s">
        <v>62</v>
      </c>
      <c r="C787" s="91" t="s">
        <v>1589</v>
      </c>
      <c r="D787" s="91">
        <v>380</v>
      </c>
      <c r="E787" s="91"/>
      <c r="F787" s="91">
        <v>17438.42</v>
      </c>
      <c r="G787" s="91" t="s">
        <v>66</v>
      </c>
      <c r="H787" s="91" t="s">
        <v>73</v>
      </c>
      <c r="I787" s="91" t="s">
        <v>1834</v>
      </c>
      <c r="J787" s="91" t="s">
        <v>73</v>
      </c>
    </row>
    <row r="788" spans="1:10" s="1" customFormat="1" ht="15">
      <c r="A788" s="90">
        <v>42646</v>
      </c>
      <c r="B788" s="91" t="s">
        <v>62</v>
      </c>
      <c r="C788" s="91" t="s">
        <v>1588</v>
      </c>
      <c r="D788" s="91">
        <v>400</v>
      </c>
      <c r="E788" s="91"/>
      <c r="F788" s="91">
        <v>17058.42</v>
      </c>
      <c r="G788" s="91" t="s">
        <v>66</v>
      </c>
      <c r="H788" s="91" t="s">
        <v>73</v>
      </c>
      <c r="I788" s="91" t="s">
        <v>1834</v>
      </c>
      <c r="J788" s="91" t="s">
        <v>73</v>
      </c>
    </row>
    <row r="789" spans="1:10" s="1" customFormat="1" ht="15">
      <c r="A789" s="90">
        <v>42646</v>
      </c>
      <c r="B789" s="91" t="s">
        <v>62</v>
      </c>
      <c r="C789" s="91" t="s">
        <v>1590</v>
      </c>
      <c r="D789" s="91">
        <v>480</v>
      </c>
      <c r="E789" s="91"/>
      <c r="F789" s="91">
        <v>17918.42</v>
      </c>
      <c r="G789" s="91" t="s">
        <v>66</v>
      </c>
      <c r="H789" s="91" t="s">
        <v>73</v>
      </c>
      <c r="I789" s="91" t="s">
        <v>1834</v>
      </c>
      <c r="J789" s="91" t="s">
        <v>73</v>
      </c>
    </row>
    <row r="790" spans="1:8" ht="15">
      <c r="A790" s="71">
        <v>42647</v>
      </c>
      <c r="B790" s="72" t="s">
        <v>29</v>
      </c>
      <c r="C790" s="72" t="s">
        <v>1598</v>
      </c>
      <c r="D790" s="72">
        <v>-1500</v>
      </c>
      <c r="E790" s="53"/>
      <c r="F790" s="53">
        <v>16362.46</v>
      </c>
      <c r="G790" s="53" t="s">
        <v>826</v>
      </c>
      <c r="H790" s="53" t="s">
        <v>1524</v>
      </c>
    </row>
    <row r="791" spans="1:7" ht="15">
      <c r="A791" s="71">
        <v>42647</v>
      </c>
      <c r="B791" s="72" t="s">
        <v>28</v>
      </c>
      <c r="C791" s="72" t="s">
        <v>133</v>
      </c>
      <c r="D791" s="72">
        <v>-78.63</v>
      </c>
      <c r="F791">
        <v>16283.83</v>
      </c>
      <c r="G791" t="s">
        <v>99</v>
      </c>
    </row>
    <row r="792" spans="1:8" ht="15">
      <c r="A792" s="71">
        <v>42647</v>
      </c>
      <c r="B792" s="72"/>
      <c r="C792" s="72" t="s">
        <v>1593</v>
      </c>
      <c r="D792" s="72">
        <v>30</v>
      </c>
      <c r="F792">
        <v>16674.46</v>
      </c>
      <c r="G792" t="s">
        <v>130</v>
      </c>
      <c r="H792" t="s">
        <v>1594</v>
      </c>
    </row>
    <row r="793" spans="1:10" s="1" customFormat="1" ht="15">
      <c r="A793" s="52">
        <v>42647</v>
      </c>
      <c r="B793" s="53" t="s">
        <v>62</v>
      </c>
      <c r="C793" s="54" t="s">
        <v>1597</v>
      </c>
      <c r="D793" s="53">
        <v>40</v>
      </c>
      <c r="E793" s="53"/>
      <c r="F793" s="53">
        <v>17862.46</v>
      </c>
      <c r="G793" s="53" t="s">
        <v>66</v>
      </c>
      <c r="H793" s="53" t="s">
        <v>95</v>
      </c>
      <c r="I793" s="53" t="s">
        <v>1691</v>
      </c>
      <c r="J793" s="53" t="s">
        <v>1831</v>
      </c>
    </row>
    <row r="794" spans="1:10" ht="15">
      <c r="A794" s="81">
        <v>42647</v>
      </c>
      <c r="B794" s="82" t="s">
        <v>25</v>
      </c>
      <c r="C794" s="82" t="s">
        <v>1596</v>
      </c>
      <c r="D794" s="82">
        <v>48</v>
      </c>
      <c r="E794" s="82"/>
      <c r="F794" s="82">
        <v>17722.46</v>
      </c>
      <c r="G794" s="82" t="s">
        <v>235</v>
      </c>
      <c r="H794" s="82" t="s">
        <v>810</v>
      </c>
      <c r="J794" s="82" t="s">
        <v>1829</v>
      </c>
    </row>
    <row r="795" spans="1:10" s="1" customFormat="1" ht="15">
      <c r="A795" s="52">
        <v>42647</v>
      </c>
      <c r="B795" s="53" t="s">
        <v>62</v>
      </c>
      <c r="C795" s="54" t="s">
        <v>1597</v>
      </c>
      <c r="D795" s="53">
        <v>50</v>
      </c>
      <c r="E795" s="53"/>
      <c r="F795" s="53">
        <v>17862.46</v>
      </c>
      <c r="G795" s="53" t="s">
        <v>66</v>
      </c>
      <c r="H795" s="53" t="s">
        <v>1107</v>
      </c>
      <c r="I795" s="53" t="s">
        <v>1691</v>
      </c>
      <c r="J795" s="53" t="s">
        <v>1831</v>
      </c>
    </row>
    <row r="796" spans="1:10" s="1" customFormat="1" ht="15">
      <c r="A796" s="52">
        <v>42647</v>
      </c>
      <c r="B796" s="53" t="s">
        <v>62</v>
      </c>
      <c r="C796" s="54" t="s">
        <v>1597</v>
      </c>
      <c r="D796" s="53">
        <v>50</v>
      </c>
      <c r="E796" s="53"/>
      <c r="F796" s="53">
        <v>17862.46</v>
      </c>
      <c r="G796" s="53" t="s">
        <v>66</v>
      </c>
      <c r="H796" s="53" t="s">
        <v>96</v>
      </c>
      <c r="I796" s="53" t="s">
        <v>1691</v>
      </c>
      <c r="J796" s="53" t="s">
        <v>1831</v>
      </c>
    </row>
    <row r="797" spans="1:8" ht="15">
      <c r="A797" s="71">
        <v>42647</v>
      </c>
      <c r="B797" s="72" t="s">
        <v>25</v>
      </c>
      <c r="C797" s="72" t="s">
        <v>135</v>
      </c>
      <c r="D797" s="72">
        <v>1000</v>
      </c>
      <c r="F797">
        <v>17674.46</v>
      </c>
      <c r="G797" t="s">
        <v>826</v>
      </c>
      <c r="H797" t="s">
        <v>1595</v>
      </c>
    </row>
    <row r="798" spans="1:10" s="1" customFormat="1" ht="15">
      <c r="A798" s="52">
        <v>42648</v>
      </c>
      <c r="B798" s="53" t="s">
        <v>25</v>
      </c>
      <c r="C798" s="53" t="s">
        <v>1599</v>
      </c>
      <c r="D798" s="53">
        <v>120</v>
      </c>
      <c r="E798" s="53"/>
      <c r="F798" s="53">
        <v>16403.83</v>
      </c>
      <c r="G798" s="53" t="s">
        <v>66</v>
      </c>
      <c r="H798" s="53" t="s">
        <v>841</v>
      </c>
      <c r="I798" s="53" t="s">
        <v>1691</v>
      </c>
      <c r="J798" s="53" t="s">
        <v>1831</v>
      </c>
    </row>
    <row r="799" spans="1:8" ht="15">
      <c r="A799" s="71">
        <v>42649</v>
      </c>
      <c r="B799" s="72" t="s">
        <v>29</v>
      </c>
      <c r="C799" s="72" t="s">
        <v>1606</v>
      </c>
      <c r="D799" s="72">
        <v>-82.38</v>
      </c>
      <c r="F799">
        <v>17089.45</v>
      </c>
      <c r="G799" t="s">
        <v>826</v>
      </c>
      <c r="H799" t="s">
        <v>1607</v>
      </c>
    </row>
    <row r="800" spans="1:10" s="1" customFormat="1" ht="15">
      <c r="A800" s="71">
        <v>42649</v>
      </c>
      <c r="B800" s="72" t="s">
        <v>25</v>
      </c>
      <c r="C800" s="72" t="s">
        <v>1604</v>
      </c>
      <c r="D800" s="72">
        <v>30</v>
      </c>
      <c r="E800" s="72"/>
      <c r="F800" s="72">
        <v>17171.83</v>
      </c>
      <c r="G800" s="72" t="s">
        <v>66</v>
      </c>
      <c r="H800" s="72" t="s">
        <v>1605</v>
      </c>
      <c r="J800" s="72" t="s">
        <v>1823</v>
      </c>
    </row>
    <row r="801" spans="1:10" s="1" customFormat="1" ht="15">
      <c r="A801" s="52">
        <v>42649</v>
      </c>
      <c r="B801" s="53" t="s">
        <v>25</v>
      </c>
      <c r="C801" s="53" t="s">
        <v>1601</v>
      </c>
      <c r="D801" s="53">
        <v>40</v>
      </c>
      <c r="E801" s="53"/>
      <c r="F801" s="53">
        <v>16683.83</v>
      </c>
      <c r="G801" s="53" t="s">
        <v>66</v>
      </c>
      <c r="H801" s="53" t="s">
        <v>76</v>
      </c>
      <c r="I801" s="53" t="s">
        <v>1691</v>
      </c>
      <c r="J801" s="53" t="s">
        <v>1831</v>
      </c>
    </row>
    <row r="802" spans="1:8" ht="15">
      <c r="A802" s="71">
        <v>42649</v>
      </c>
      <c r="B802" s="72" t="s">
        <v>117</v>
      </c>
      <c r="C802" s="72" t="s">
        <v>69</v>
      </c>
      <c r="D802" s="72">
        <v>240</v>
      </c>
      <c r="F802">
        <v>16643.83</v>
      </c>
      <c r="G802" t="s">
        <v>861</v>
      </c>
      <c r="H802" t="s">
        <v>1600</v>
      </c>
    </row>
    <row r="803" spans="1:8" ht="15">
      <c r="A803" s="71">
        <v>42649</v>
      </c>
      <c r="B803" s="72" t="s">
        <v>25</v>
      </c>
      <c r="C803" s="72" t="s">
        <v>1602</v>
      </c>
      <c r="D803" s="72">
        <v>458</v>
      </c>
      <c r="F803">
        <v>17141.83</v>
      </c>
      <c r="G803" t="s">
        <v>826</v>
      </c>
      <c r="H803" t="s">
        <v>1603</v>
      </c>
    </row>
    <row r="804" spans="1:8" ht="15">
      <c r="A804" s="71">
        <v>42650</v>
      </c>
      <c r="B804" s="72" t="s">
        <v>62</v>
      </c>
      <c r="C804" s="72" t="s">
        <v>1610</v>
      </c>
      <c r="D804" s="72">
        <v>67.5</v>
      </c>
      <c r="F804">
        <v>18037.95</v>
      </c>
      <c r="G804" t="s">
        <v>116</v>
      </c>
      <c r="H804" t="s">
        <v>1611</v>
      </c>
    </row>
    <row r="805" spans="1:8" ht="15">
      <c r="A805" s="71">
        <v>42650</v>
      </c>
      <c r="B805" s="72" t="s">
        <v>62</v>
      </c>
      <c r="C805" s="72" t="s">
        <v>1608</v>
      </c>
      <c r="D805" s="72">
        <v>881</v>
      </c>
      <c r="F805">
        <v>17970.45</v>
      </c>
      <c r="G805" t="s">
        <v>826</v>
      </c>
      <c r="H805" t="s">
        <v>1609</v>
      </c>
    </row>
    <row r="806" spans="1:10" s="1" customFormat="1" ht="15">
      <c r="A806" s="71">
        <v>42653</v>
      </c>
      <c r="B806" s="72" t="s">
        <v>25</v>
      </c>
      <c r="C806" s="72" t="s">
        <v>1614</v>
      </c>
      <c r="D806" s="72">
        <v>10</v>
      </c>
      <c r="E806" s="72"/>
      <c r="F806" s="72">
        <v>18107.95</v>
      </c>
      <c r="G806" s="72" t="s">
        <v>66</v>
      </c>
      <c r="H806" s="72" t="s">
        <v>91</v>
      </c>
      <c r="J806" s="72" t="s">
        <v>1823</v>
      </c>
    </row>
    <row r="807" spans="1:10" s="1" customFormat="1" ht="15">
      <c r="A807" s="71">
        <v>42653</v>
      </c>
      <c r="B807" s="72" t="s">
        <v>25</v>
      </c>
      <c r="C807" s="72" t="s">
        <v>1617</v>
      </c>
      <c r="D807" s="72">
        <v>10</v>
      </c>
      <c r="E807" s="72"/>
      <c r="F807" s="72">
        <v>18491.95</v>
      </c>
      <c r="G807" s="72" t="s">
        <v>66</v>
      </c>
      <c r="H807" s="72" t="s">
        <v>717</v>
      </c>
      <c r="J807" s="72" t="s">
        <v>1823</v>
      </c>
    </row>
    <row r="808" spans="1:8" ht="15">
      <c r="A808" s="71">
        <v>42653</v>
      </c>
      <c r="B808" s="72" t="s">
        <v>25</v>
      </c>
      <c r="C808" s="72" t="s">
        <v>1623</v>
      </c>
      <c r="D808" s="72">
        <v>10</v>
      </c>
      <c r="F808">
        <v>20756.95</v>
      </c>
      <c r="G808" t="s">
        <v>130</v>
      </c>
      <c r="H808" t="s">
        <v>1624</v>
      </c>
    </row>
    <row r="809" spans="1:10" s="1" customFormat="1" ht="15">
      <c r="A809" s="78">
        <v>42653</v>
      </c>
      <c r="B809" s="79" t="s">
        <v>25</v>
      </c>
      <c r="C809" s="80" t="s">
        <v>1862</v>
      </c>
      <c r="D809" s="79"/>
      <c r="E809" s="79">
        <v>12</v>
      </c>
      <c r="F809" s="79">
        <v>20968.95</v>
      </c>
      <c r="G809" s="79" t="s">
        <v>66</v>
      </c>
      <c r="H809" s="79" t="s">
        <v>102</v>
      </c>
      <c r="J809" s="79" t="s">
        <v>1827</v>
      </c>
    </row>
    <row r="810" spans="1:10" s="1" customFormat="1" ht="15">
      <c r="A810" s="71">
        <v>42653</v>
      </c>
      <c r="B810" s="72" t="s">
        <v>25</v>
      </c>
      <c r="C810" s="72" t="s">
        <v>1613</v>
      </c>
      <c r="D810" s="72">
        <v>20</v>
      </c>
      <c r="E810" s="72"/>
      <c r="F810" s="72">
        <v>18097.95</v>
      </c>
      <c r="G810" s="72" t="s">
        <v>66</v>
      </c>
      <c r="H810" s="72" t="s">
        <v>717</v>
      </c>
      <c r="J810" s="72" t="s">
        <v>1823</v>
      </c>
    </row>
    <row r="811" spans="1:8" ht="15">
      <c r="A811" s="71">
        <v>42653</v>
      </c>
      <c r="B811" s="72" t="s">
        <v>25</v>
      </c>
      <c r="C811" s="72" t="s">
        <v>1626</v>
      </c>
      <c r="D811" s="72">
        <v>20</v>
      </c>
      <c r="F811">
        <v>20836.95</v>
      </c>
      <c r="G811" t="s">
        <v>82</v>
      </c>
      <c r="H811" t="s">
        <v>1627</v>
      </c>
    </row>
    <row r="812" spans="1:10" s="1" customFormat="1" ht="15">
      <c r="A812" s="52">
        <v>42653</v>
      </c>
      <c r="B812" s="53" t="s">
        <v>25</v>
      </c>
      <c r="C812" s="54" t="s">
        <v>1862</v>
      </c>
      <c r="D812" s="53">
        <v>20</v>
      </c>
      <c r="E812" s="53"/>
      <c r="F812" s="53">
        <v>20968.95</v>
      </c>
      <c r="G812" s="53" t="s">
        <v>66</v>
      </c>
      <c r="H812" s="53" t="s">
        <v>1533</v>
      </c>
      <c r="I812" s="53" t="s">
        <v>1691</v>
      </c>
      <c r="J812" s="53" t="s">
        <v>1831</v>
      </c>
    </row>
    <row r="813" spans="1:10" s="1" customFormat="1" ht="15">
      <c r="A813" s="52">
        <v>42653</v>
      </c>
      <c r="B813" s="53" t="s">
        <v>25</v>
      </c>
      <c r="C813" s="54" t="s">
        <v>1862</v>
      </c>
      <c r="D813" s="53">
        <v>20</v>
      </c>
      <c r="E813" s="53"/>
      <c r="F813" s="53">
        <v>20968.95</v>
      </c>
      <c r="G813" s="53" t="s">
        <v>66</v>
      </c>
      <c r="H813" s="53" t="s">
        <v>1585</v>
      </c>
      <c r="I813" s="53" t="s">
        <v>1691</v>
      </c>
      <c r="J813" s="53" t="s">
        <v>1831</v>
      </c>
    </row>
    <row r="814" spans="1:10" s="1" customFormat="1" ht="15">
      <c r="A814" s="52">
        <v>42653</v>
      </c>
      <c r="B814" s="53" t="s">
        <v>25</v>
      </c>
      <c r="C814" s="54" t="s">
        <v>1862</v>
      </c>
      <c r="D814" s="53">
        <v>20</v>
      </c>
      <c r="E814" s="53"/>
      <c r="F814" s="53">
        <v>20968.95</v>
      </c>
      <c r="G814" s="53" t="s">
        <v>66</v>
      </c>
      <c r="H814" s="53" t="s">
        <v>1629</v>
      </c>
      <c r="I814" s="53" t="s">
        <v>1691</v>
      </c>
      <c r="J814" s="53" t="s">
        <v>1831</v>
      </c>
    </row>
    <row r="815" spans="1:10" s="1" customFormat="1" ht="15">
      <c r="A815" s="52">
        <v>42653</v>
      </c>
      <c r="B815" s="53" t="s">
        <v>25</v>
      </c>
      <c r="C815" s="53" t="s">
        <v>1628</v>
      </c>
      <c r="D815" s="53">
        <v>30</v>
      </c>
      <c r="E815" s="53"/>
      <c r="F815" s="53">
        <v>20866.95</v>
      </c>
      <c r="G815" s="53" t="s">
        <v>66</v>
      </c>
      <c r="H815" s="53" t="s">
        <v>711</v>
      </c>
      <c r="I815" s="53" t="s">
        <v>1691</v>
      </c>
      <c r="J815" s="53" t="s">
        <v>1831</v>
      </c>
    </row>
    <row r="816" spans="1:10" s="1" customFormat="1" ht="15">
      <c r="A816" s="52">
        <v>42653</v>
      </c>
      <c r="B816" s="53" t="s">
        <v>25</v>
      </c>
      <c r="C816" s="54" t="s">
        <v>1862</v>
      </c>
      <c r="D816" s="53">
        <v>30</v>
      </c>
      <c r="E816" s="53"/>
      <c r="F816" s="53">
        <v>20968.95</v>
      </c>
      <c r="G816" s="96" t="s">
        <v>66</v>
      </c>
      <c r="H816" s="53" t="s">
        <v>1001</v>
      </c>
      <c r="I816" s="53" t="s">
        <v>1691</v>
      </c>
      <c r="J816" s="53" t="s">
        <v>1831</v>
      </c>
    </row>
    <row r="817" spans="1:10" s="1" customFormat="1" ht="15">
      <c r="A817" s="52">
        <v>42653</v>
      </c>
      <c r="B817" s="53" t="s">
        <v>25</v>
      </c>
      <c r="C817" s="53" t="s">
        <v>1612</v>
      </c>
      <c r="D817" s="53">
        <v>40</v>
      </c>
      <c r="E817" s="53"/>
      <c r="F817" s="53">
        <v>18077.95</v>
      </c>
      <c r="G817" s="53" t="s">
        <v>66</v>
      </c>
      <c r="H817" s="53" t="s">
        <v>711</v>
      </c>
      <c r="I817" s="53" t="s">
        <v>1691</v>
      </c>
      <c r="J817" s="53" t="s">
        <v>1831</v>
      </c>
    </row>
    <row r="818" spans="1:8" ht="15">
      <c r="A818" s="71">
        <v>42653</v>
      </c>
      <c r="B818" s="72" t="s">
        <v>25</v>
      </c>
      <c r="C818" s="72" t="s">
        <v>1620</v>
      </c>
      <c r="D818" s="72">
        <v>50</v>
      </c>
      <c r="F818">
        <v>20396.95</v>
      </c>
      <c r="G818" t="s">
        <v>826</v>
      </c>
      <c r="H818" t="s">
        <v>132</v>
      </c>
    </row>
    <row r="819" spans="1:10" ht="15">
      <c r="A819" s="81">
        <v>42653</v>
      </c>
      <c r="B819" s="82" t="s">
        <v>25</v>
      </c>
      <c r="C819" s="82" t="s">
        <v>1625</v>
      </c>
      <c r="D819" s="82">
        <v>60</v>
      </c>
      <c r="E819" s="82"/>
      <c r="F819" s="82">
        <v>20816.95</v>
      </c>
      <c r="G819" s="82" t="s">
        <v>235</v>
      </c>
      <c r="H819" s="82" t="s">
        <v>808</v>
      </c>
      <c r="J819" s="82" t="s">
        <v>1829</v>
      </c>
    </row>
    <row r="820" spans="1:10" ht="15">
      <c r="A820" s="71">
        <v>42653</v>
      </c>
      <c r="B820" s="72" t="s">
        <v>62</v>
      </c>
      <c r="C820" s="79" t="s">
        <v>1633</v>
      </c>
      <c r="D820" s="79">
        <v>100</v>
      </c>
      <c r="E820" s="79"/>
      <c r="F820" s="79">
        <v>21728.95</v>
      </c>
      <c r="G820" s="79" t="s">
        <v>166</v>
      </c>
      <c r="H820" s="79" t="s">
        <v>1858</v>
      </c>
      <c r="J820" s="79" t="s">
        <v>1782</v>
      </c>
    </row>
    <row r="821" spans="1:10" ht="15">
      <c r="A821" s="78">
        <v>42653</v>
      </c>
      <c r="B821" s="79" t="s">
        <v>62</v>
      </c>
      <c r="C821" s="79" t="s">
        <v>1634</v>
      </c>
      <c r="D821" s="79">
        <v>100</v>
      </c>
      <c r="E821" s="79"/>
      <c r="F821" s="79">
        <v>21828.95</v>
      </c>
      <c r="G821" s="79" t="s">
        <v>80</v>
      </c>
      <c r="H821" s="79" t="s">
        <v>1836</v>
      </c>
      <c r="J821" s="79" t="s">
        <v>1837</v>
      </c>
    </row>
    <row r="822" spans="1:10" ht="15">
      <c r="A822" s="78">
        <v>42653</v>
      </c>
      <c r="B822" s="79" t="s">
        <v>62</v>
      </c>
      <c r="C822" s="79" t="s">
        <v>1635</v>
      </c>
      <c r="D822" s="79">
        <v>100</v>
      </c>
      <c r="E822" s="79"/>
      <c r="F822" s="79">
        <v>21928.95</v>
      </c>
      <c r="G822" s="79" t="s">
        <v>80</v>
      </c>
      <c r="H822" s="79" t="s">
        <v>1836</v>
      </c>
      <c r="J822" s="79" t="s">
        <v>1837</v>
      </c>
    </row>
    <row r="823" spans="1:10" s="1" customFormat="1" ht="15">
      <c r="A823" s="78">
        <v>42653</v>
      </c>
      <c r="B823" s="79" t="s">
        <v>62</v>
      </c>
      <c r="C823" s="79" t="s">
        <v>1632</v>
      </c>
      <c r="D823" s="79">
        <v>200</v>
      </c>
      <c r="E823" s="79"/>
      <c r="F823" s="79">
        <v>21628.95</v>
      </c>
      <c r="G823" s="79" t="s">
        <v>66</v>
      </c>
      <c r="H823" s="79" t="s">
        <v>107</v>
      </c>
      <c r="I823" s="79" t="s">
        <v>1827</v>
      </c>
      <c r="J823" s="79" t="s">
        <v>1828</v>
      </c>
    </row>
    <row r="824" spans="1:10" s="1" customFormat="1" ht="15">
      <c r="A824" s="78">
        <v>42653</v>
      </c>
      <c r="B824" s="79" t="s">
        <v>62</v>
      </c>
      <c r="C824" s="79" t="s">
        <v>1631</v>
      </c>
      <c r="D824" s="79">
        <v>220</v>
      </c>
      <c r="E824" s="79"/>
      <c r="F824" s="79">
        <v>21428.95</v>
      </c>
      <c r="G824" s="79" t="s">
        <v>66</v>
      </c>
      <c r="H824" s="79" t="s">
        <v>736</v>
      </c>
      <c r="I824" s="79" t="s">
        <v>1827</v>
      </c>
      <c r="J824" s="79" t="s">
        <v>1828</v>
      </c>
    </row>
    <row r="825" spans="1:10" s="1" customFormat="1" ht="15">
      <c r="A825" s="52">
        <v>42653</v>
      </c>
      <c r="B825" s="53" t="s">
        <v>25</v>
      </c>
      <c r="C825" s="53" t="s">
        <v>1630</v>
      </c>
      <c r="D825" s="53">
        <v>240</v>
      </c>
      <c r="E825" s="53"/>
      <c r="F825" s="53">
        <v>21208.95</v>
      </c>
      <c r="G825" s="53" t="s">
        <v>66</v>
      </c>
      <c r="H825" s="53" t="s">
        <v>1244</v>
      </c>
      <c r="I825" s="53" t="s">
        <v>1691</v>
      </c>
      <c r="J825" s="53" t="s">
        <v>1831</v>
      </c>
    </row>
    <row r="826" spans="1:8" ht="15">
      <c r="A826" s="71">
        <v>42653</v>
      </c>
      <c r="B826" s="72" t="s">
        <v>25</v>
      </c>
      <c r="C826" s="72" t="s">
        <v>1621</v>
      </c>
      <c r="D826" s="72">
        <v>350</v>
      </c>
      <c r="F826">
        <v>20746.95</v>
      </c>
      <c r="G826" t="s">
        <v>826</v>
      </c>
      <c r="H826" t="s">
        <v>1622</v>
      </c>
    </row>
    <row r="827" spans="1:8" ht="15">
      <c r="A827" s="71">
        <v>42653</v>
      </c>
      <c r="B827" s="72" t="s">
        <v>62</v>
      </c>
      <c r="C827" s="72" t="s">
        <v>1636</v>
      </c>
      <c r="D827" s="72">
        <v>356.65</v>
      </c>
      <c r="F827">
        <v>22285.6</v>
      </c>
      <c r="G827" t="s">
        <v>826</v>
      </c>
      <c r="H827" t="s">
        <v>1637</v>
      </c>
    </row>
    <row r="828" spans="1:8" ht="15">
      <c r="A828" s="71">
        <v>42653</v>
      </c>
      <c r="B828" s="72" t="s">
        <v>25</v>
      </c>
      <c r="C828" s="72" t="s">
        <v>1615</v>
      </c>
      <c r="D828" s="72">
        <v>374</v>
      </c>
      <c r="F828">
        <v>18481.95</v>
      </c>
      <c r="G828" t="s">
        <v>826</v>
      </c>
      <c r="H828" t="s">
        <v>1616</v>
      </c>
    </row>
    <row r="829" spans="1:8" ht="15">
      <c r="A829" s="71">
        <v>42653</v>
      </c>
      <c r="B829" s="72" t="s">
        <v>25</v>
      </c>
      <c r="C829" s="72" t="s">
        <v>1618</v>
      </c>
      <c r="D829" s="72">
        <v>1855</v>
      </c>
      <c r="F829">
        <v>20346.95</v>
      </c>
      <c r="G829" t="s">
        <v>826</v>
      </c>
      <c r="H829" t="s">
        <v>1619</v>
      </c>
    </row>
    <row r="830" spans="1:8" ht="15.75">
      <c r="A830" s="74">
        <v>42655</v>
      </c>
      <c r="B830" s="75" t="s">
        <v>25</v>
      </c>
      <c r="C830" s="75" t="s">
        <v>1638</v>
      </c>
      <c r="D830" s="75">
        <v>200</v>
      </c>
      <c r="F830" s="4">
        <v>22485.6</v>
      </c>
      <c r="G830" t="s">
        <v>826</v>
      </c>
      <c r="H830" t="s">
        <v>1639</v>
      </c>
    </row>
    <row r="831" spans="1:11" s="1" customFormat="1" ht="15.75">
      <c r="A831" s="119">
        <v>42657</v>
      </c>
      <c r="B831" s="117" t="s">
        <v>29</v>
      </c>
      <c r="C831" s="117" t="s">
        <v>1642</v>
      </c>
      <c r="D831" s="117">
        <v>-318</v>
      </c>
      <c r="E831" s="79"/>
      <c r="F831" s="117">
        <v>22367.6</v>
      </c>
      <c r="G831" s="79" t="s">
        <v>66</v>
      </c>
      <c r="H831" s="79" t="s">
        <v>1842</v>
      </c>
      <c r="J831" s="79" t="s">
        <v>1863</v>
      </c>
      <c r="K831" s="79" t="s">
        <v>1864</v>
      </c>
    </row>
    <row r="832" spans="1:7" ht="15.75">
      <c r="A832" s="74">
        <v>42657</v>
      </c>
      <c r="B832" s="75" t="s">
        <v>28</v>
      </c>
      <c r="C832" s="75" t="s">
        <v>60</v>
      </c>
      <c r="D832" s="75">
        <v>-313</v>
      </c>
      <c r="F832" s="4">
        <v>22054.6</v>
      </c>
      <c r="G832" t="s">
        <v>153</v>
      </c>
    </row>
    <row r="833" spans="1:8" ht="15.75">
      <c r="A833" s="74">
        <v>42657</v>
      </c>
      <c r="B833" s="75" t="s">
        <v>25</v>
      </c>
      <c r="C833" s="75" t="s">
        <v>1640</v>
      </c>
      <c r="D833" s="75">
        <v>200</v>
      </c>
      <c r="F833" s="4">
        <v>22685.6</v>
      </c>
      <c r="G833" t="s">
        <v>826</v>
      </c>
      <c r="H833" t="s">
        <v>1641</v>
      </c>
    </row>
    <row r="834" spans="1:10" s="1" customFormat="1" ht="15.75">
      <c r="A834" s="126">
        <v>42660</v>
      </c>
      <c r="B834" s="127" t="s">
        <v>70</v>
      </c>
      <c r="C834" s="127" t="s">
        <v>1643</v>
      </c>
      <c r="D834" s="127">
        <v>-1503.76</v>
      </c>
      <c r="E834" s="88"/>
      <c r="F834" s="127">
        <v>20550.84</v>
      </c>
      <c r="G834" s="88" t="s">
        <v>66</v>
      </c>
      <c r="H834" s="88" t="s">
        <v>79</v>
      </c>
      <c r="I834" s="88" t="s">
        <v>1833</v>
      </c>
      <c r="J834" s="89">
        <v>42583</v>
      </c>
    </row>
    <row r="835" spans="1:7" ht="15.75">
      <c r="A835" s="74">
        <v>42660</v>
      </c>
      <c r="B835" s="75" t="s">
        <v>28</v>
      </c>
      <c r="C835" s="75" t="s">
        <v>65</v>
      </c>
      <c r="D835" s="75">
        <v>-106.64</v>
      </c>
      <c r="F835" s="4">
        <v>20401.09</v>
      </c>
      <c r="G835" t="s">
        <v>85</v>
      </c>
    </row>
    <row r="836" spans="1:7" ht="15.75">
      <c r="A836" s="74">
        <v>42660</v>
      </c>
      <c r="B836" s="75" t="s">
        <v>28</v>
      </c>
      <c r="C836" s="75" t="s">
        <v>1644</v>
      </c>
      <c r="D836" s="75">
        <v>-43.11</v>
      </c>
      <c r="F836" s="4">
        <v>20507.73</v>
      </c>
      <c r="G836" t="s">
        <v>86</v>
      </c>
    </row>
    <row r="837" spans="1:10" s="1" customFormat="1" ht="15.75">
      <c r="A837" s="128">
        <v>42661</v>
      </c>
      <c r="B837" s="104" t="s">
        <v>29</v>
      </c>
      <c r="C837" s="104" t="s">
        <v>1650</v>
      </c>
      <c r="D837" s="104">
        <v>-448</v>
      </c>
      <c r="E837" s="104"/>
      <c r="F837" s="104">
        <v>21097.09</v>
      </c>
      <c r="G837" s="104" t="s">
        <v>66</v>
      </c>
      <c r="H837" s="104" t="s">
        <v>94</v>
      </c>
      <c r="I837" s="104" t="s">
        <v>1841</v>
      </c>
      <c r="J837" s="104" t="s">
        <v>94</v>
      </c>
    </row>
    <row r="838" spans="1:10" ht="15.75">
      <c r="A838" s="129">
        <v>42661</v>
      </c>
      <c r="B838" s="82" t="s">
        <v>25</v>
      </c>
      <c r="C838" s="82" t="s">
        <v>1645</v>
      </c>
      <c r="D838" s="82">
        <v>144</v>
      </c>
      <c r="E838" s="82"/>
      <c r="F838" s="82">
        <v>20545.09</v>
      </c>
      <c r="G838" s="82" t="s">
        <v>235</v>
      </c>
      <c r="H838" s="130" t="s">
        <v>1646</v>
      </c>
      <c r="J838" s="82" t="s">
        <v>1829</v>
      </c>
    </row>
    <row r="839" spans="1:10" s="1" customFormat="1" ht="15.75">
      <c r="A839" s="131">
        <v>42661</v>
      </c>
      <c r="B839" s="91" t="s">
        <v>62</v>
      </c>
      <c r="C839" s="91" t="s">
        <v>1648</v>
      </c>
      <c r="D839" s="91">
        <v>180</v>
      </c>
      <c r="E839" s="91"/>
      <c r="F839" s="91">
        <v>21245.09</v>
      </c>
      <c r="G839" s="91" t="s">
        <v>66</v>
      </c>
      <c r="H839" s="132" t="s">
        <v>73</v>
      </c>
      <c r="I839" s="91" t="s">
        <v>1834</v>
      </c>
      <c r="J839" s="91" t="s">
        <v>73</v>
      </c>
    </row>
    <row r="840" spans="1:10" s="1" customFormat="1" ht="15.75">
      <c r="A840" s="131">
        <v>42661</v>
      </c>
      <c r="B840" s="91" t="s">
        <v>62</v>
      </c>
      <c r="C840" s="91" t="s">
        <v>1649</v>
      </c>
      <c r="D840" s="91">
        <v>300</v>
      </c>
      <c r="E840" s="91"/>
      <c r="F840" s="91">
        <v>21545.09</v>
      </c>
      <c r="G840" s="91" t="s">
        <v>66</v>
      </c>
      <c r="H840" s="133" t="s">
        <v>73</v>
      </c>
      <c r="I840" s="91" t="s">
        <v>1834</v>
      </c>
      <c r="J840" s="91" t="s">
        <v>73</v>
      </c>
    </row>
    <row r="841" spans="1:10" s="1" customFormat="1" ht="15.75">
      <c r="A841" s="131">
        <v>42661</v>
      </c>
      <c r="B841" s="91" t="s">
        <v>62</v>
      </c>
      <c r="C841" s="91" t="s">
        <v>1647</v>
      </c>
      <c r="D841" s="91">
        <v>520</v>
      </c>
      <c r="E841" s="91"/>
      <c r="F841" s="91">
        <v>21065.09</v>
      </c>
      <c r="G841" s="91" t="s">
        <v>66</v>
      </c>
      <c r="H841" s="91" t="s">
        <v>73</v>
      </c>
      <c r="I841" s="91" t="s">
        <v>1834</v>
      </c>
      <c r="J841" s="91" t="s">
        <v>73</v>
      </c>
    </row>
    <row r="842" spans="1:8" ht="15">
      <c r="A842" s="71">
        <v>42663</v>
      </c>
      <c r="B842" s="72" t="s">
        <v>29</v>
      </c>
      <c r="C842" s="72" t="s">
        <v>1655</v>
      </c>
      <c r="D842" s="72">
        <v>-315.07</v>
      </c>
      <c r="F842">
        <v>20503.02</v>
      </c>
      <c r="G842" t="s">
        <v>826</v>
      </c>
      <c r="H842" t="s">
        <v>1656</v>
      </c>
    </row>
    <row r="843" spans="1:8" ht="15">
      <c r="A843" s="71">
        <v>42663</v>
      </c>
      <c r="B843" s="72" t="s">
        <v>29</v>
      </c>
      <c r="C843" s="72" t="s">
        <v>1653</v>
      </c>
      <c r="D843" s="72">
        <v>-175</v>
      </c>
      <c r="F843">
        <v>20818.09</v>
      </c>
      <c r="G843" t="s">
        <v>826</v>
      </c>
      <c r="H843" t="s">
        <v>1654</v>
      </c>
    </row>
    <row r="844" spans="1:8" ht="15">
      <c r="A844" s="71">
        <v>42663</v>
      </c>
      <c r="B844" s="72" t="s">
        <v>29</v>
      </c>
      <c r="C844" s="72" t="s">
        <v>1651</v>
      </c>
      <c r="D844" s="72">
        <v>-104</v>
      </c>
      <c r="F844">
        <v>20993.09</v>
      </c>
      <c r="G844" t="s">
        <v>826</v>
      </c>
      <c r="H844" t="s">
        <v>1652</v>
      </c>
    </row>
    <row r="845" spans="1:8" ht="15">
      <c r="A845" s="71">
        <v>42664</v>
      </c>
      <c r="B845" s="72" t="s">
        <v>25</v>
      </c>
      <c r="C845" s="72" t="s">
        <v>1657</v>
      </c>
      <c r="D845" s="72">
        <v>150</v>
      </c>
      <c r="F845">
        <v>20653.02</v>
      </c>
      <c r="G845" t="s">
        <v>130</v>
      </c>
      <c r="H845" t="s">
        <v>1658</v>
      </c>
    </row>
    <row r="846" spans="1:8" ht="15">
      <c r="A846" s="71">
        <v>42667</v>
      </c>
      <c r="B846" s="72" t="s">
        <v>29</v>
      </c>
      <c r="C846" s="72" t="s">
        <v>1666</v>
      </c>
      <c r="D846" s="72">
        <v>-540</v>
      </c>
      <c r="F846">
        <v>20826.02</v>
      </c>
      <c r="G846" t="s">
        <v>861</v>
      </c>
      <c r="H846" t="s">
        <v>134</v>
      </c>
    </row>
    <row r="847" spans="1:10" s="1" customFormat="1" ht="15">
      <c r="A847" s="71">
        <v>42667</v>
      </c>
      <c r="B847" s="72" t="s">
        <v>25</v>
      </c>
      <c r="C847" s="72" t="s">
        <v>1667</v>
      </c>
      <c r="D847" s="72">
        <v>10</v>
      </c>
      <c r="E847" s="72"/>
      <c r="F847" s="72">
        <v>20937.02</v>
      </c>
      <c r="G847" s="72" t="s">
        <v>66</v>
      </c>
      <c r="H847" s="72" t="s">
        <v>91</v>
      </c>
      <c r="J847" s="72" t="s">
        <v>1823</v>
      </c>
    </row>
    <row r="848" spans="1:8" ht="15">
      <c r="A848" s="71">
        <v>42667</v>
      </c>
      <c r="B848" s="72" t="s">
        <v>25</v>
      </c>
      <c r="C848" s="72" t="s">
        <v>1664</v>
      </c>
      <c r="D848" s="72">
        <v>20</v>
      </c>
      <c r="F848">
        <v>21366.02</v>
      </c>
      <c r="G848" t="s">
        <v>82</v>
      </c>
      <c r="H848" t="s">
        <v>1665</v>
      </c>
    </row>
    <row r="849" spans="1:10" ht="15">
      <c r="A849" s="81">
        <v>42667</v>
      </c>
      <c r="B849" s="82" t="s">
        <v>25</v>
      </c>
      <c r="C849" s="82" t="s">
        <v>1661</v>
      </c>
      <c r="D849" s="82">
        <v>24</v>
      </c>
      <c r="E849" s="82"/>
      <c r="F849" s="82">
        <v>20927.02</v>
      </c>
      <c r="G849" s="82" t="s">
        <v>235</v>
      </c>
      <c r="H849" s="82" t="s">
        <v>109</v>
      </c>
      <c r="J849" s="82" t="s">
        <v>1829</v>
      </c>
    </row>
    <row r="850" spans="1:8" ht="15">
      <c r="A850" s="71">
        <v>42667</v>
      </c>
      <c r="B850" s="72" t="s">
        <v>25</v>
      </c>
      <c r="C850" s="72" t="s">
        <v>1659</v>
      </c>
      <c r="D850" s="72">
        <v>250</v>
      </c>
      <c r="F850">
        <v>20903.02</v>
      </c>
      <c r="G850" t="s">
        <v>130</v>
      </c>
      <c r="H850" t="s">
        <v>1660</v>
      </c>
    </row>
    <row r="851" spans="1:8" ht="15">
      <c r="A851" s="71">
        <v>42667</v>
      </c>
      <c r="B851" s="72" t="s">
        <v>25</v>
      </c>
      <c r="C851" s="72" t="s">
        <v>1662</v>
      </c>
      <c r="D851" s="72">
        <v>409</v>
      </c>
      <c r="F851">
        <v>21346.02</v>
      </c>
      <c r="G851" t="s">
        <v>826</v>
      </c>
      <c r="H851" t="s">
        <v>1663</v>
      </c>
    </row>
    <row r="852" spans="1:10" s="1" customFormat="1" ht="15">
      <c r="A852" s="87">
        <v>42669</v>
      </c>
      <c r="B852" s="88" t="s">
        <v>70</v>
      </c>
      <c r="C852" s="88" t="s">
        <v>1668</v>
      </c>
      <c r="D852" s="88">
        <v>-1503.76</v>
      </c>
      <c r="E852" s="88"/>
      <c r="F852" s="88">
        <v>19322.26</v>
      </c>
      <c r="G852" s="88" t="s">
        <v>66</v>
      </c>
      <c r="H852" s="88" t="s">
        <v>79</v>
      </c>
      <c r="I852" s="88" t="s">
        <v>1833</v>
      </c>
      <c r="J852" s="89">
        <v>42614</v>
      </c>
    </row>
    <row r="853" spans="1:10" s="1" customFormat="1" ht="15">
      <c r="A853" s="78">
        <v>42670</v>
      </c>
      <c r="B853" s="79" t="s">
        <v>25</v>
      </c>
      <c r="C853" s="79" t="s">
        <v>1669</v>
      </c>
      <c r="D853" s="79">
        <v>40</v>
      </c>
      <c r="E853" s="79"/>
      <c r="F853" s="79">
        <v>19362.26</v>
      </c>
      <c r="G853" s="86" t="s">
        <v>66</v>
      </c>
      <c r="H853" s="79" t="s">
        <v>965</v>
      </c>
      <c r="J853" s="79" t="s">
        <v>1827</v>
      </c>
    </row>
    <row r="854" spans="1:10" ht="15">
      <c r="A854" s="81">
        <v>42671</v>
      </c>
      <c r="B854" s="82" t="s">
        <v>25</v>
      </c>
      <c r="C854" s="82" t="s">
        <v>1670</v>
      </c>
      <c r="D854" s="82">
        <v>36</v>
      </c>
      <c r="E854" s="82"/>
      <c r="F854" s="82">
        <v>19398.26</v>
      </c>
      <c r="G854" s="82" t="s">
        <v>235</v>
      </c>
      <c r="H854" s="82" t="s">
        <v>112</v>
      </c>
      <c r="J854" s="82" t="s">
        <v>1829</v>
      </c>
    </row>
    <row r="855" spans="1:10" s="1" customFormat="1" ht="15">
      <c r="A855" s="78">
        <v>42674</v>
      </c>
      <c r="B855" s="79" t="s">
        <v>25</v>
      </c>
      <c r="C855" s="79" t="s">
        <v>1672</v>
      </c>
      <c r="D855" s="79">
        <v>18</v>
      </c>
      <c r="E855" s="79"/>
      <c r="F855" s="79">
        <v>19446.26</v>
      </c>
      <c r="G855" s="79" t="s">
        <v>66</v>
      </c>
      <c r="H855" s="79" t="s">
        <v>849</v>
      </c>
      <c r="J855" s="79" t="s">
        <v>1827</v>
      </c>
    </row>
    <row r="856" spans="1:10" s="1" customFormat="1" ht="15">
      <c r="A856" s="78">
        <v>42674</v>
      </c>
      <c r="B856" s="79" t="s">
        <v>25</v>
      </c>
      <c r="C856" s="79" t="s">
        <v>1674</v>
      </c>
      <c r="D856" s="79">
        <v>18</v>
      </c>
      <c r="E856" s="79"/>
      <c r="F856" s="79">
        <v>19497.26</v>
      </c>
      <c r="G856" s="79" t="s">
        <v>66</v>
      </c>
      <c r="H856" s="79" t="s">
        <v>839</v>
      </c>
      <c r="J856" s="79" t="s">
        <v>1827</v>
      </c>
    </row>
    <row r="857" spans="1:10" s="1" customFormat="1" ht="15">
      <c r="A857" s="78">
        <v>42674</v>
      </c>
      <c r="B857" s="79" t="s">
        <v>25</v>
      </c>
      <c r="C857" s="79" t="s">
        <v>1678</v>
      </c>
      <c r="D857" s="79">
        <v>18</v>
      </c>
      <c r="E857" s="79"/>
      <c r="F857" s="79">
        <v>19555.26</v>
      </c>
      <c r="G857" s="79" t="s">
        <v>66</v>
      </c>
      <c r="H857" s="79" t="s">
        <v>843</v>
      </c>
      <c r="J857" s="79" t="s">
        <v>1827</v>
      </c>
    </row>
    <row r="858" spans="1:8" ht="15">
      <c r="A858" s="71">
        <v>42674</v>
      </c>
      <c r="B858" s="72" t="s">
        <v>25</v>
      </c>
      <c r="C858" s="72" t="s">
        <v>1675</v>
      </c>
      <c r="D858" s="72">
        <v>20</v>
      </c>
      <c r="F858">
        <v>19517.26</v>
      </c>
      <c r="G858" t="s">
        <v>82</v>
      </c>
      <c r="H858" t="s">
        <v>1676</v>
      </c>
    </row>
    <row r="859" spans="1:7" ht="15">
      <c r="A859" s="71">
        <v>42674</v>
      </c>
      <c r="B859" s="72" t="s">
        <v>25</v>
      </c>
      <c r="C859" s="72" t="s">
        <v>1677</v>
      </c>
      <c r="D859" s="72">
        <v>20</v>
      </c>
      <c r="F859">
        <v>19537.26</v>
      </c>
      <c r="G859" t="s">
        <v>82</v>
      </c>
    </row>
    <row r="860" spans="1:10" ht="15">
      <c r="A860" s="81">
        <v>42674</v>
      </c>
      <c r="B860" s="82" t="s">
        <v>25</v>
      </c>
      <c r="C860" s="82" t="s">
        <v>1671</v>
      </c>
      <c r="D860" s="82">
        <v>30</v>
      </c>
      <c r="E860" s="82"/>
      <c r="F860" s="82">
        <v>19428.26</v>
      </c>
      <c r="G860" s="82" t="s">
        <v>235</v>
      </c>
      <c r="H860" s="82" t="s">
        <v>93</v>
      </c>
      <c r="J860" s="82" t="s">
        <v>1829</v>
      </c>
    </row>
    <row r="861" spans="1:10" ht="15">
      <c r="A861" s="81">
        <v>42674</v>
      </c>
      <c r="B861" s="82" t="s">
        <v>25</v>
      </c>
      <c r="C861" s="82" t="s">
        <v>1673</v>
      </c>
      <c r="D861" s="82">
        <v>33</v>
      </c>
      <c r="E861" s="82"/>
      <c r="F861" s="82">
        <v>19479.26</v>
      </c>
      <c r="G861" s="82" t="s">
        <v>235</v>
      </c>
      <c r="H861" s="82" t="s">
        <v>792</v>
      </c>
      <c r="J861" s="82" t="s">
        <v>1829</v>
      </c>
    </row>
    <row r="862" spans="1:10" s="1" customFormat="1" ht="15">
      <c r="A862" s="78">
        <v>42674</v>
      </c>
      <c r="B862" s="79" t="s">
        <v>62</v>
      </c>
      <c r="C862" s="79" t="s">
        <v>1680</v>
      </c>
      <c r="D862" s="79">
        <v>290</v>
      </c>
      <c r="E862" s="79"/>
      <c r="F862" s="79">
        <v>20145.26</v>
      </c>
      <c r="G862" s="79" t="s">
        <v>66</v>
      </c>
      <c r="H862" s="79" t="s">
        <v>1681</v>
      </c>
      <c r="I862" s="79" t="s">
        <v>1827</v>
      </c>
      <c r="J862" s="79" t="s">
        <v>1828</v>
      </c>
    </row>
    <row r="863" spans="1:10" s="1" customFormat="1" ht="15">
      <c r="A863" s="90">
        <v>42674</v>
      </c>
      <c r="B863" s="91" t="s">
        <v>62</v>
      </c>
      <c r="C863" s="91" t="s">
        <v>1679</v>
      </c>
      <c r="D863" s="91">
        <v>300</v>
      </c>
      <c r="E863" s="91"/>
      <c r="F863" s="91">
        <v>19855.26</v>
      </c>
      <c r="G863" s="91" t="s">
        <v>66</v>
      </c>
      <c r="H863" s="91" t="s">
        <v>73</v>
      </c>
      <c r="I863" s="91" t="s">
        <v>1834</v>
      </c>
      <c r="J863" s="91" t="s">
        <v>73</v>
      </c>
    </row>
    <row r="864" spans="1:7" ht="15">
      <c r="A864" s="5">
        <v>42675</v>
      </c>
      <c r="B864" t="s">
        <v>28</v>
      </c>
      <c r="C864" t="s">
        <v>67</v>
      </c>
      <c r="D864" s="53">
        <v>-73.23</v>
      </c>
      <c r="F864">
        <v>20152.03</v>
      </c>
      <c r="G864" t="s">
        <v>153</v>
      </c>
    </row>
    <row r="865" spans="1:7" ht="15">
      <c r="A865" s="5">
        <v>42675</v>
      </c>
      <c r="B865" t="s">
        <v>25</v>
      </c>
      <c r="C865" t="s">
        <v>1703</v>
      </c>
      <c r="D865" s="53">
        <v>20</v>
      </c>
      <c r="F865">
        <v>20165.26</v>
      </c>
      <c r="G865" t="s">
        <v>82</v>
      </c>
    </row>
    <row r="866" spans="1:8" ht="15">
      <c r="A866" s="5">
        <v>42675</v>
      </c>
      <c r="B866" t="s">
        <v>25</v>
      </c>
      <c r="C866" t="s">
        <v>1705</v>
      </c>
      <c r="D866" s="53">
        <v>20</v>
      </c>
      <c r="F866">
        <v>20225.26</v>
      </c>
      <c r="G866" t="s">
        <v>82</v>
      </c>
      <c r="H866" t="s">
        <v>1783</v>
      </c>
    </row>
    <row r="867" spans="1:10" s="1" customFormat="1" ht="15">
      <c r="A867" s="71">
        <v>42675</v>
      </c>
      <c r="B867" s="72" t="s">
        <v>25</v>
      </c>
      <c r="C867" s="72" t="s">
        <v>1704</v>
      </c>
      <c r="D867" s="72">
        <v>40</v>
      </c>
      <c r="E867" s="72"/>
      <c r="F867" s="72">
        <v>20205.26</v>
      </c>
      <c r="G867" s="72" t="s">
        <v>66</v>
      </c>
      <c r="H867" s="72" t="s">
        <v>1690</v>
      </c>
      <c r="J867" s="72" t="s">
        <v>1823</v>
      </c>
    </row>
    <row r="868" spans="1:8" ht="15">
      <c r="A868" s="5">
        <v>42676</v>
      </c>
      <c r="B868" t="s">
        <v>29</v>
      </c>
      <c r="C868" s="51" t="s">
        <v>1784</v>
      </c>
      <c r="D868" s="53">
        <v>-180</v>
      </c>
      <c r="F868">
        <v>20360.58</v>
      </c>
      <c r="G868" t="s">
        <v>724</v>
      </c>
      <c r="H868" t="s">
        <v>1785</v>
      </c>
    </row>
    <row r="869" spans="1:8" ht="15">
      <c r="A869" s="5">
        <v>42676</v>
      </c>
      <c r="B869" t="s">
        <v>62</v>
      </c>
      <c r="C869" s="51" t="s">
        <v>1786</v>
      </c>
      <c r="D869" s="53">
        <v>25</v>
      </c>
      <c r="F869">
        <v>20540.58</v>
      </c>
      <c r="G869" t="s">
        <v>82</v>
      </c>
      <c r="H869" t="s">
        <v>1865</v>
      </c>
    </row>
    <row r="870" spans="1:8" ht="15">
      <c r="A870" s="5">
        <v>42676</v>
      </c>
      <c r="B870" t="s">
        <v>62</v>
      </c>
      <c r="C870" s="51" t="s">
        <v>1786</v>
      </c>
      <c r="D870" s="53">
        <v>25</v>
      </c>
      <c r="F870">
        <v>20540.58</v>
      </c>
      <c r="G870" t="s">
        <v>82</v>
      </c>
      <c r="H870" t="s">
        <v>1787</v>
      </c>
    </row>
    <row r="871" spans="1:8" ht="15">
      <c r="A871" s="5">
        <v>42676</v>
      </c>
      <c r="B871" t="s">
        <v>62</v>
      </c>
      <c r="C871" s="51" t="s">
        <v>1786</v>
      </c>
      <c r="D871" s="53">
        <v>338.55</v>
      </c>
      <c r="F871">
        <v>20540.58</v>
      </c>
      <c r="G871" t="s">
        <v>1015</v>
      </c>
      <c r="H871" t="s">
        <v>1788</v>
      </c>
    </row>
    <row r="872" spans="1:10" ht="15">
      <c r="A872" s="81">
        <v>42677</v>
      </c>
      <c r="B872" s="82" t="s">
        <v>25</v>
      </c>
      <c r="C872" s="82" t="s">
        <v>1709</v>
      </c>
      <c r="D872" s="82">
        <v>33</v>
      </c>
      <c r="E872" s="82"/>
      <c r="F872" s="82">
        <v>20493.58</v>
      </c>
      <c r="G872" s="82" t="s">
        <v>235</v>
      </c>
      <c r="H872" s="82" t="s">
        <v>75</v>
      </c>
      <c r="J872" s="82" t="s">
        <v>1829</v>
      </c>
    </row>
    <row r="873" spans="1:8" ht="15">
      <c r="A873" s="5">
        <v>42677</v>
      </c>
      <c r="B873" t="s">
        <v>25</v>
      </c>
      <c r="C873" t="s">
        <v>1708</v>
      </c>
      <c r="D873" s="53">
        <v>100</v>
      </c>
      <c r="F873">
        <v>20460.58</v>
      </c>
      <c r="G873" t="s">
        <v>130</v>
      </c>
      <c r="H873" t="s">
        <v>1789</v>
      </c>
    </row>
    <row r="874" spans="1:10" ht="15.75">
      <c r="A874" s="112">
        <v>42681</v>
      </c>
      <c r="B874" s="113" t="s">
        <v>25</v>
      </c>
      <c r="C874" s="113" t="s">
        <v>1710</v>
      </c>
      <c r="D874" s="113">
        <v>24</v>
      </c>
      <c r="E874" s="82"/>
      <c r="F874" s="113">
        <v>20517.58</v>
      </c>
      <c r="G874" s="82" t="s">
        <v>235</v>
      </c>
      <c r="H874" s="82" t="s">
        <v>810</v>
      </c>
      <c r="J874" s="82" t="s">
        <v>1829</v>
      </c>
    </row>
    <row r="875" spans="1:10" s="1" customFormat="1" ht="15.75">
      <c r="A875" s="126">
        <v>42682</v>
      </c>
      <c r="B875" s="127" t="s">
        <v>70</v>
      </c>
      <c r="C875" s="127" t="s">
        <v>1712</v>
      </c>
      <c r="D875" s="127">
        <v>-1503.96</v>
      </c>
      <c r="E875" s="88"/>
      <c r="F875" s="127">
        <v>19313.62</v>
      </c>
      <c r="G875" s="88" t="s">
        <v>66</v>
      </c>
      <c r="H875" s="88" t="s">
        <v>79</v>
      </c>
      <c r="I875" s="88" t="s">
        <v>1833</v>
      </c>
      <c r="J875" s="89">
        <v>42644</v>
      </c>
    </row>
    <row r="876" spans="1:10" s="1" customFormat="1" ht="15.75">
      <c r="A876" s="119">
        <v>42682</v>
      </c>
      <c r="B876" s="117" t="s">
        <v>62</v>
      </c>
      <c r="C876" s="117" t="s">
        <v>1711</v>
      </c>
      <c r="D876" s="117">
        <v>300</v>
      </c>
      <c r="E876" s="79"/>
      <c r="F876" s="117">
        <v>20817.58</v>
      </c>
      <c r="G876" s="79" t="s">
        <v>66</v>
      </c>
      <c r="H876" s="79" t="s">
        <v>1790</v>
      </c>
      <c r="I876" s="79" t="s">
        <v>1827</v>
      </c>
      <c r="J876" s="79" t="s">
        <v>1828</v>
      </c>
    </row>
    <row r="877" spans="1:8" ht="15.75">
      <c r="A877" s="3">
        <v>42684</v>
      </c>
      <c r="B877" s="4" t="s">
        <v>29</v>
      </c>
      <c r="C877" s="4" t="s">
        <v>1713</v>
      </c>
      <c r="D877" s="66">
        <v>-210</v>
      </c>
      <c r="F877" s="4">
        <v>19103.62</v>
      </c>
      <c r="G877" t="s">
        <v>235</v>
      </c>
      <c r="H877" t="s">
        <v>72</v>
      </c>
    </row>
    <row r="878" spans="1:10" s="1" customFormat="1" ht="15">
      <c r="A878" s="78">
        <v>42685</v>
      </c>
      <c r="B878" s="79" t="s">
        <v>62</v>
      </c>
      <c r="C878" s="79" t="s">
        <v>1714</v>
      </c>
      <c r="D878" s="79">
        <v>220</v>
      </c>
      <c r="E878" s="79"/>
      <c r="F878" s="79">
        <v>19323.62</v>
      </c>
      <c r="G878" s="79" t="s">
        <v>66</v>
      </c>
      <c r="H878" s="79" t="s">
        <v>736</v>
      </c>
      <c r="I878" s="79" t="s">
        <v>1827</v>
      </c>
      <c r="J878" s="79" t="s">
        <v>1828</v>
      </c>
    </row>
    <row r="879" spans="1:10" s="1" customFormat="1" ht="15">
      <c r="A879" s="90">
        <v>42685</v>
      </c>
      <c r="B879" s="91" t="s">
        <v>62</v>
      </c>
      <c r="C879" s="91" t="s">
        <v>1715</v>
      </c>
      <c r="D879" s="91">
        <v>260</v>
      </c>
      <c r="E879" s="91"/>
      <c r="F879" s="91">
        <v>19583.62</v>
      </c>
      <c r="G879" s="91" t="s">
        <v>66</v>
      </c>
      <c r="H879" s="91" t="s">
        <v>73</v>
      </c>
      <c r="I879" s="91" t="s">
        <v>1834</v>
      </c>
      <c r="J879" s="91" t="s">
        <v>73</v>
      </c>
    </row>
    <row r="880" spans="1:10" s="1" customFormat="1" ht="15">
      <c r="A880" s="78">
        <v>42685</v>
      </c>
      <c r="B880" s="79" t="s">
        <v>62</v>
      </c>
      <c r="C880" s="79" t="s">
        <v>1716</v>
      </c>
      <c r="D880" s="79">
        <v>290</v>
      </c>
      <c r="E880" s="79"/>
      <c r="F880" s="79">
        <v>19873.62</v>
      </c>
      <c r="G880" s="79" t="s">
        <v>66</v>
      </c>
      <c r="H880" s="79" t="s">
        <v>734</v>
      </c>
      <c r="I880" s="79" t="s">
        <v>1827</v>
      </c>
      <c r="J880" s="79" t="s">
        <v>1828</v>
      </c>
    </row>
    <row r="881" spans="1:10" s="1" customFormat="1" ht="15">
      <c r="A881" s="52">
        <v>42688</v>
      </c>
      <c r="B881" s="53" t="s">
        <v>68</v>
      </c>
      <c r="C881" s="53" t="s">
        <v>119</v>
      </c>
      <c r="D881" s="53">
        <v>10</v>
      </c>
      <c r="E881" s="53"/>
      <c r="F881" s="53">
        <v>20083.62</v>
      </c>
      <c r="G881" s="53" t="s">
        <v>66</v>
      </c>
      <c r="H881" s="53" t="s">
        <v>739</v>
      </c>
      <c r="I881" s="53" t="s">
        <v>1691</v>
      </c>
      <c r="J881" s="53" t="s">
        <v>1831</v>
      </c>
    </row>
    <row r="882" spans="1:10" s="1" customFormat="1" ht="15">
      <c r="A882" s="71">
        <v>42688</v>
      </c>
      <c r="B882" s="72" t="s">
        <v>25</v>
      </c>
      <c r="C882" s="72" t="s">
        <v>1719</v>
      </c>
      <c r="D882" s="72">
        <v>30</v>
      </c>
      <c r="E882" s="72"/>
      <c r="F882" s="72">
        <v>20073.62</v>
      </c>
      <c r="G882" s="72" t="s">
        <v>66</v>
      </c>
      <c r="H882" s="72" t="s">
        <v>717</v>
      </c>
      <c r="J882" s="72" t="s">
        <v>1823</v>
      </c>
    </row>
    <row r="883" spans="1:8" ht="15">
      <c r="A883" s="5">
        <v>42688</v>
      </c>
      <c r="B883" t="s">
        <v>25</v>
      </c>
      <c r="C883" t="s">
        <v>1718</v>
      </c>
      <c r="D883" s="53">
        <v>50</v>
      </c>
      <c r="F883">
        <v>20043.62</v>
      </c>
      <c r="G883" t="s">
        <v>130</v>
      </c>
      <c r="H883" t="s">
        <v>1791</v>
      </c>
    </row>
    <row r="884" spans="1:10" s="1" customFormat="1" ht="15">
      <c r="A884" s="52">
        <v>42688</v>
      </c>
      <c r="B884" s="53" t="s">
        <v>25</v>
      </c>
      <c r="C884" s="53" t="s">
        <v>1717</v>
      </c>
      <c r="D884" s="53">
        <v>120</v>
      </c>
      <c r="E884" s="53"/>
      <c r="F884" s="53">
        <v>19993.62</v>
      </c>
      <c r="G884" s="53" t="s">
        <v>66</v>
      </c>
      <c r="H884" s="53" t="s">
        <v>841</v>
      </c>
      <c r="I884" s="53" t="s">
        <v>1691</v>
      </c>
      <c r="J884" s="53" t="s">
        <v>1831</v>
      </c>
    </row>
    <row r="885" spans="1:7" ht="15">
      <c r="A885" s="5">
        <v>42690</v>
      </c>
      <c r="B885" t="s">
        <v>28</v>
      </c>
      <c r="C885" t="s">
        <v>65</v>
      </c>
      <c r="D885" s="53">
        <v>-106.64</v>
      </c>
      <c r="F885">
        <v>19976.98</v>
      </c>
      <c r="G885" t="s">
        <v>85</v>
      </c>
    </row>
    <row r="886" spans="1:8" ht="15">
      <c r="A886" s="5">
        <v>42691</v>
      </c>
      <c r="B886" t="s">
        <v>29</v>
      </c>
      <c r="C886" t="s">
        <v>1720</v>
      </c>
      <c r="D886" s="53">
        <v>-240</v>
      </c>
      <c r="F886">
        <v>19736.98</v>
      </c>
      <c r="G886" t="s">
        <v>861</v>
      </c>
      <c r="H886" t="s">
        <v>134</v>
      </c>
    </row>
    <row r="887" spans="1:7" ht="15">
      <c r="A887" s="5">
        <v>42691</v>
      </c>
      <c r="B887" t="s">
        <v>28</v>
      </c>
      <c r="C887" t="s">
        <v>1721</v>
      </c>
      <c r="D887" s="53">
        <v>-43.11</v>
      </c>
      <c r="F887">
        <v>19693.87</v>
      </c>
      <c r="G887" t="s">
        <v>86</v>
      </c>
    </row>
    <row r="888" spans="1:8" ht="15">
      <c r="A888" s="5">
        <v>42692</v>
      </c>
      <c r="B888" t="s">
        <v>62</v>
      </c>
      <c r="C888" s="51" t="s">
        <v>1908</v>
      </c>
      <c r="D888" s="53">
        <v>1000</v>
      </c>
      <c r="G888" t="s">
        <v>66</v>
      </c>
      <c r="H888" t="s">
        <v>1909</v>
      </c>
    </row>
    <row r="889" spans="1:8" ht="15">
      <c r="A889" s="5">
        <v>42692</v>
      </c>
      <c r="B889" t="s">
        <v>62</v>
      </c>
      <c r="C889" s="51" t="s">
        <v>1908</v>
      </c>
      <c r="D889" s="53">
        <v>1000</v>
      </c>
      <c r="G889" t="s">
        <v>77</v>
      </c>
      <c r="H889" t="s">
        <v>1909</v>
      </c>
    </row>
    <row r="890" spans="1:8" ht="15">
      <c r="A890" s="5">
        <v>42692</v>
      </c>
      <c r="B890" t="s">
        <v>62</v>
      </c>
      <c r="C890" s="51" t="s">
        <v>1908</v>
      </c>
      <c r="D890" s="53">
        <v>1000</v>
      </c>
      <c r="G890" t="s">
        <v>92</v>
      </c>
      <c r="H890" t="s">
        <v>1909</v>
      </c>
    </row>
    <row r="891" spans="1:8" ht="15">
      <c r="A891" s="5">
        <v>42692</v>
      </c>
      <c r="B891" t="s">
        <v>62</v>
      </c>
      <c r="C891" s="51" t="s">
        <v>1908</v>
      </c>
      <c r="D891" s="53">
        <v>1000</v>
      </c>
      <c r="F891">
        <v>23693.87</v>
      </c>
      <c r="G891" t="s">
        <v>100</v>
      </c>
      <c r="H891" t="s">
        <v>1909</v>
      </c>
    </row>
    <row r="892" spans="1:8" s="1" customFormat="1" ht="15">
      <c r="A892" s="50">
        <v>42695</v>
      </c>
      <c r="B892" s="1" t="s">
        <v>29</v>
      </c>
      <c r="C892" s="1" t="s">
        <v>1725</v>
      </c>
      <c r="D892" s="1">
        <v>-643.01</v>
      </c>
      <c r="F892" s="1">
        <v>23082.86</v>
      </c>
      <c r="G892" s="1" t="s">
        <v>66</v>
      </c>
      <c r="H892" s="1" t="s">
        <v>456</v>
      </c>
    </row>
    <row r="893" spans="1:8" ht="15">
      <c r="A893" s="5">
        <v>42695</v>
      </c>
      <c r="B893" t="s">
        <v>29</v>
      </c>
      <c r="C893" s="51" t="s">
        <v>1792</v>
      </c>
      <c r="D893" s="53">
        <v>-316.41</v>
      </c>
      <c r="F893">
        <v>22565.28</v>
      </c>
      <c r="G893" t="s">
        <v>826</v>
      </c>
      <c r="H893" t="s">
        <v>1793</v>
      </c>
    </row>
    <row r="894" spans="1:8" ht="15">
      <c r="A894" s="5">
        <v>42695</v>
      </c>
      <c r="B894" t="s">
        <v>29</v>
      </c>
      <c r="C894" s="51" t="s">
        <v>1792</v>
      </c>
      <c r="D894" s="53">
        <v>-201.17</v>
      </c>
      <c r="F894">
        <v>22565.28</v>
      </c>
      <c r="G894" t="s">
        <v>724</v>
      </c>
      <c r="H894" t="s">
        <v>1794</v>
      </c>
    </row>
    <row r="895" spans="1:8" ht="15">
      <c r="A895" s="5">
        <v>42695</v>
      </c>
      <c r="B895" t="s">
        <v>25</v>
      </c>
      <c r="C895" t="s">
        <v>1723</v>
      </c>
      <c r="D895" s="53">
        <v>10</v>
      </c>
      <c r="F895">
        <v>23703.87</v>
      </c>
      <c r="G895" t="s">
        <v>1870</v>
      </c>
      <c r="H895" t="s">
        <v>1796</v>
      </c>
    </row>
    <row r="896" spans="1:10" s="1" customFormat="1" ht="15">
      <c r="A896" s="52">
        <v>42695</v>
      </c>
      <c r="B896" s="53" t="s">
        <v>68</v>
      </c>
      <c r="C896" s="53" t="s">
        <v>119</v>
      </c>
      <c r="D896" s="53">
        <v>10</v>
      </c>
      <c r="E896" s="53"/>
      <c r="F896" s="53">
        <v>23713.87</v>
      </c>
      <c r="G896" s="53" t="s">
        <v>66</v>
      </c>
      <c r="H896" s="53" t="s">
        <v>739</v>
      </c>
      <c r="I896" s="53" t="s">
        <v>1691</v>
      </c>
      <c r="J896" s="53" t="s">
        <v>1831</v>
      </c>
    </row>
    <row r="897" spans="1:7" ht="15">
      <c r="A897" s="5">
        <v>42695</v>
      </c>
      <c r="B897" t="s">
        <v>25</v>
      </c>
      <c r="C897" t="s">
        <v>1724</v>
      </c>
      <c r="D897" s="53">
        <v>12</v>
      </c>
      <c r="F897">
        <v>23725.87</v>
      </c>
      <c r="G897" t="s">
        <v>82</v>
      </c>
    </row>
    <row r="898" spans="1:7" ht="15">
      <c r="A898" s="69">
        <v>42696</v>
      </c>
      <c r="B898" s="70" t="s">
        <v>62</v>
      </c>
      <c r="C898" s="70" t="s">
        <v>1728</v>
      </c>
      <c r="D898" s="70">
        <v>120</v>
      </c>
      <c r="E898" s="70"/>
      <c r="F898" s="70">
        <v>23040.28</v>
      </c>
      <c r="G898" t="s">
        <v>1870</v>
      </c>
    </row>
    <row r="899" spans="1:7" ht="15">
      <c r="A899" s="69">
        <v>42696</v>
      </c>
      <c r="B899" s="70" t="s">
        <v>62</v>
      </c>
      <c r="C899" s="134" t="s">
        <v>1866</v>
      </c>
      <c r="D899" s="70">
        <v>305</v>
      </c>
      <c r="E899" s="70"/>
      <c r="F899" s="70">
        <v>22920.28</v>
      </c>
      <c r="G899" s="70" t="s">
        <v>1855</v>
      </c>
    </row>
    <row r="900" spans="1:7" ht="15">
      <c r="A900" s="69">
        <v>42696</v>
      </c>
      <c r="B900" s="70" t="s">
        <v>62</v>
      </c>
      <c r="C900" s="134" t="s">
        <v>1866</v>
      </c>
      <c r="D900" s="70">
        <v>50</v>
      </c>
      <c r="E900" s="70"/>
      <c r="F900" s="70">
        <v>22920.28</v>
      </c>
      <c r="G900" t="s">
        <v>1870</v>
      </c>
    </row>
    <row r="901" spans="1:8" ht="15">
      <c r="A901" s="5">
        <v>42697</v>
      </c>
      <c r="B901" t="s">
        <v>29</v>
      </c>
      <c r="C901" t="s">
        <v>1729</v>
      </c>
      <c r="D901" s="53">
        <v>-180</v>
      </c>
      <c r="F901">
        <v>22860.28</v>
      </c>
      <c r="G901" t="s">
        <v>1684</v>
      </c>
      <c r="H901" t="s">
        <v>1797</v>
      </c>
    </row>
    <row r="902" spans="1:8" ht="15">
      <c r="A902" s="5">
        <v>42697</v>
      </c>
      <c r="B902" t="s">
        <v>29</v>
      </c>
      <c r="C902" t="s">
        <v>1730</v>
      </c>
      <c r="D902" s="53">
        <v>-159.48</v>
      </c>
      <c r="F902">
        <v>22700.8</v>
      </c>
      <c r="G902" t="s">
        <v>116</v>
      </c>
      <c r="H902" t="s">
        <v>1798</v>
      </c>
    </row>
    <row r="903" spans="1:8" ht="15">
      <c r="A903" s="5">
        <v>42697</v>
      </c>
      <c r="B903" t="s">
        <v>29</v>
      </c>
      <c r="C903" t="s">
        <v>1731</v>
      </c>
      <c r="D903" s="53">
        <v>-99.4</v>
      </c>
      <c r="F903">
        <v>22601.4</v>
      </c>
      <c r="G903" t="s">
        <v>116</v>
      </c>
      <c r="H903" t="s">
        <v>1799</v>
      </c>
    </row>
    <row r="904" spans="1:8" ht="15">
      <c r="A904" s="5">
        <v>42698</v>
      </c>
      <c r="B904" t="s">
        <v>29</v>
      </c>
      <c r="C904" t="s">
        <v>1734</v>
      </c>
      <c r="D904" s="53">
        <v>-48.05</v>
      </c>
      <c r="F904">
        <v>22830.35</v>
      </c>
      <c r="G904" t="s">
        <v>826</v>
      </c>
      <c r="H904" t="s">
        <v>1800</v>
      </c>
    </row>
    <row r="905" spans="1:10" ht="15">
      <c r="A905" s="81">
        <v>42698</v>
      </c>
      <c r="B905" s="82" t="s">
        <v>25</v>
      </c>
      <c r="C905" s="82" t="s">
        <v>1733</v>
      </c>
      <c r="D905" s="82">
        <v>24</v>
      </c>
      <c r="E905" s="82"/>
      <c r="F905" s="82">
        <v>22878.4</v>
      </c>
      <c r="G905" s="82" t="s">
        <v>235</v>
      </c>
      <c r="H905" s="82" t="s">
        <v>109</v>
      </c>
      <c r="J905" s="82" t="s">
        <v>1829</v>
      </c>
    </row>
    <row r="906" spans="1:8" ht="15">
      <c r="A906" s="5">
        <v>42698</v>
      </c>
      <c r="B906" t="s">
        <v>25</v>
      </c>
      <c r="C906" t="s">
        <v>1732</v>
      </c>
      <c r="D906" s="53">
        <v>253</v>
      </c>
      <c r="F906">
        <v>22854.4</v>
      </c>
      <c r="G906" t="s">
        <v>82</v>
      </c>
      <c r="H906" t="s">
        <v>1801</v>
      </c>
    </row>
    <row r="907" spans="1:8" ht="15">
      <c r="A907" s="5">
        <v>42699</v>
      </c>
      <c r="B907" t="s">
        <v>29</v>
      </c>
      <c r="C907" t="s">
        <v>1736</v>
      </c>
      <c r="D907" s="53">
        <v>-90</v>
      </c>
      <c r="F907">
        <v>22820.35</v>
      </c>
      <c r="G907" t="s">
        <v>1684</v>
      </c>
      <c r="H907" t="s">
        <v>1797</v>
      </c>
    </row>
    <row r="908" spans="1:10" s="1" customFormat="1" ht="15">
      <c r="A908" s="52">
        <v>42699</v>
      </c>
      <c r="B908" s="53" t="s">
        <v>25</v>
      </c>
      <c r="C908" s="53" t="s">
        <v>1735</v>
      </c>
      <c r="D908" s="53">
        <v>80</v>
      </c>
      <c r="E908" s="53"/>
      <c r="F908" s="53">
        <v>22910.35</v>
      </c>
      <c r="G908" s="53" t="s">
        <v>66</v>
      </c>
      <c r="H908" s="53" t="s">
        <v>1244</v>
      </c>
      <c r="I908" s="53" t="s">
        <v>1691</v>
      </c>
      <c r="J908" s="53" t="s">
        <v>1831</v>
      </c>
    </row>
    <row r="909" spans="1:8" ht="15">
      <c r="A909" s="5">
        <v>42702</v>
      </c>
      <c r="B909" t="s">
        <v>29</v>
      </c>
      <c r="C909" t="s">
        <v>1738</v>
      </c>
      <c r="D909" s="53">
        <v>-200</v>
      </c>
      <c r="F909">
        <v>22660.35</v>
      </c>
      <c r="G909" t="s">
        <v>1803</v>
      </c>
      <c r="H909" t="s">
        <v>1802</v>
      </c>
    </row>
    <row r="910" spans="1:10" s="1" customFormat="1" ht="13.5">
      <c r="A910" s="52">
        <v>42702</v>
      </c>
      <c r="B910" s="53" t="s">
        <v>68</v>
      </c>
      <c r="C910" s="53" t="s">
        <v>119</v>
      </c>
      <c r="D910" s="53">
        <v>10</v>
      </c>
      <c r="E910" s="53"/>
      <c r="F910" s="53">
        <v>22860.35</v>
      </c>
      <c r="G910" s="53" t="s">
        <v>66</v>
      </c>
      <c r="H910" s="53" t="s">
        <v>739</v>
      </c>
      <c r="I910" s="53" t="s">
        <v>1691</v>
      </c>
      <c r="J910" s="53" t="s">
        <v>1831</v>
      </c>
    </row>
    <row r="911" spans="1:10" s="1" customFormat="1" ht="13.5">
      <c r="A911" s="52">
        <v>42702</v>
      </c>
      <c r="B911" s="53" t="s">
        <v>25</v>
      </c>
      <c r="C911" s="53" t="s">
        <v>1737</v>
      </c>
      <c r="D911" s="53">
        <v>30</v>
      </c>
      <c r="E911" s="53"/>
      <c r="F911" s="53">
        <v>22850.35</v>
      </c>
      <c r="G911" s="53" t="s">
        <v>66</v>
      </c>
      <c r="H911" s="53" t="s">
        <v>453</v>
      </c>
      <c r="I911" s="53" t="s">
        <v>1691</v>
      </c>
      <c r="J911" s="53" t="s">
        <v>1831</v>
      </c>
    </row>
    <row r="912" spans="1:10" ht="13.5">
      <c r="A912" s="81">
        <v>42703</v>
      </c>
      <c r="B912" s="82" t="s">
        <v>25</v>
      </c>
      <c r="C912" s="82" t="s">
        <v>1739</v>
      </c>
      <c r="D912" s="82">
        <v>42</v>
      </c>
      <c r="E912" s="82"/>
      <c r="F912" s="82">
        <v>22702.35</v>
      </c>
      <c r="G912" s="82" t="s">
        <v>235</v>
      </c>
      <c r="H912" s="82" t="s">
        <v>112</v>
      </c>
      <c r="J912" s="82" t="s">
        <v>1829</v>
      </c>
    </row>
    <row r="913" spans="1:10" s="1" customFormat="1" ht="13.5">
      <c r="A913" s="71">
        <v>42704</v>
      </c>
      <c r="B913" s="72" t="s">
        <v>25</v>
      </c>
      <c r="C913" s="72" t="s">
        <v>1740</v>
      </c>
      <c r="D913" s="72">
        <v>40</v>
      </c>
      <c r="E913" s="72"/>
      <c r="F913" s="72">
        <v>22742.35</v>
      </c>
      <c r="G913" s="72" t="s">
        <v>66</v>
      </c>
      <c r="H913" s="72" t="s">
        <v>248</v>
      </c>
      <c r="J913" s="72" t="s">
        <v>1823</v>
      </c>
    </row>
    <row r="914" spans="1:10" ht="13.5">
      <c r="A914" s="81">
        <v>42705</v>
      </c>
      <c r="B914" s="82" t="s">
        <v>25</v>
      </c>
      <c r="C914" s="82" t="s">
        <v>1741</v>
      </c>
      <c r="D914" s="82">
        <v>24</v>
      </c>
      <c r="E914" s="82"/>
      <c r="F914" s="82">
        <v>22766.35</v>
      </c>
      <c r="G914" s="82" t="s">
        <v>235</v>
      </c>
      <c r="H914" s="82" t="s">
        <v>792</v>
      </c>
      <c r="J914" s="82" t="s">
        <v>1829</v>
      </c>
    </row>
    <row r="915" spans="1:10" s="1" customFormat="1" ht="13.5">
      <c r="A915" s="52">
        <v>42705</v>
      </c>
      <c r="B915" s="53" t="s">
        <v>25</v>
      </c>
      <c r="C915" s="53" t="s">
        <v>1742</v>
      </c>
      <c r="D915" s="53">
        <v>30</v>
      </c>
      <c r="E915" s="53"/>
      <c r="F915" s="53">
        <v>22796.35</v>
      </c>
      <c r="G915" s="53" t="s">
        <v>66</v>
      </c>
      <c r="H915" s="53" t="s">
        <v>76</v>
      </c>
      <c r="I915" s="53" t="s">
        <v>1691</v>
      </c>
      <c r="J915" s="53" t="s">
        <v>1831</v>
      </c>
    </row>
    <row r="916" spans="1:10" s="1" customFormat="1" ht="13.5">
      <c r="A916" s="78">
        <v>42706</v>
      </c>
      <c r="B916" s="79" t="s">
        <v>25</v>
      </c>
      <c r="C916" s="79" t="s">
        <v>1743</v>
      </c>
      <c r="D916" s="79">
        <v>6</v>
      </c>
      <c r="E916" s="79"/>
      <c r="F916" s="79">
        <v>22802.35</v>
      </c>
      <c r="G916" s="79" t="s">
        <v>66</v>
      </c>
      <c r="H916" s="79" t="s">
        <v>843</v>
      </c>
      <c r="J916" s="79" t="s">
        <v>1827</v>
      </c>
    </row>
    <row r="917" spans="1:10" s="1" customFormat="1" ht="13.5">
      <c r="A917" s="78">
        <v>42706</v>
      </c>
      <c r="B917" s="79" t="s">
        <v>25</v>
      </c>
      <c r="C917" s="79" t="s">
        <v>1744</v>
      </c>
      <c r="D917" s="79">
        <v>6</v>
      </c>
      <c r="E917" s="79"/>
      <c r="F917" s="79">
        <v>22808.35</v>
      </c>
      <c r="G917" s="79" t="s">
        <v>66</v>
      </c>
      <c r="H917" s="79" t="s">
        <v>849</v>
      </c>
      <c r="J917" s="79" t="s">
        <v>1827</v>
      </c>
    </row>
    <row r="918" spans="1:10" s="1" customFormat="1" ht="13.5">
      <c r="A918" s="78">
        <v>42706</v>
      </c>
      <c r="B918" s="79" t="s">
        <v>25</v>
      </c>
      <c r="C918" s="79" t="s">
        <v>1746</v>
      </c>
      <c r="D918" s="79">
        <v>6</v>
      </c>
      <c r="E918" s="79"/>
      <c r="F918" s="79">
        <v>22974.35</v>
      </c>
      <c r="G918" s="79" t="s">
        <v>66</v>
      </c>
      <c r="H918" s="79" t="s">
        <v>843</v>
      </c>
      <c r="J918" s="79" t="s">
        <v>1827</v>
      </c>
    </row>
    <row r="919" spans="1:10" ht="13.5">
      <c r="A919" s="81">
        <v>42706</v>
      </c>
      <c r="B919" s="82" t="s">
        <v>25</v>
      </c>
      <c r="C919" s="82" t="s">
        <v>1747</v>
      </c>
      <c r="D919" s="82">
        <v>18</v>
      </c>
      <c r="E919" s="82"/>
      <c r="F919" s="82">
        <v>22992.35</v>
      </c>
      <c r="G919" s="82" t="s">
        <v>235</v>
      </c>
      <c r="H919" s="82" t="s">
        <v>93</v>
      </c>
      <c r="J919" s="82" t="s">
        <v>1829</v>
      </c>
    </row>
    <row r="920" spans="1:8" ht="13.5">
      <c r="A920" s="5">
        <v>42706</v>
      </c>
      <c r="B920" t="s">
        <v>25</v>
      </c>
      <c r="C920" t="s">
        <v>1745</v>
      </c>
      <c r="D920">
        <v>160</v>
      </c>
      <c r="F920">
        <v>22968.35</v>
      </c>
      <c r="G920" t="s">
        <v>130</v>
      </c>
      <c r="H920" s="67" t="s">
        <v>1804</v>
      </c>
    </row>
    <row r="921" spans="1:8" ht="13.5">
      <c r="A921" s="5">
        <v>42709</v>
      </c>
      <c r="B921" t="s">
        <v>29</v>
      </c>
      <c r="C921" t="s">
        <v>1750</v>
      </c>
      <c r="D921">
        <v>-100</v>
      </c>
      <c r="F921">
        <v>22968.35</v>
      </c>
      <c r="G921" t="s">
        <v>235</v>
      </c>
      <c r="H921" t="s">
        <v>1805</v>
      </c>
    </row>
    <row r="922" spans="1:10" s="1" customFormat="1" ht="13.5">
      <c r="A922" s="52">
        <v>42709</v>
      </c>
      <c r="B922" s="53" t="s">
        <v>68</v>
      </c>
      <c r="C922" s="53" t="s">
        <v>119</v>
      </c>
      <c r="D922" s="53">
        <v>10</v>
      </c>
      <c r="E922" s="53"/>
      <c r="F922" s="53">
        <v>23068.35</v>
      </c>
      <c r="G922" s="53" t="s">
        <v>66</v>
      </c>
      <c r="H922" s="53" t="s">
        <v>739</v>
      </c>
      <c r="I922" s="53" t="s">
        <v>1691</v>
      </c>
      <c r="J922" s="53" t="s">
        <v>1831</v>
      </c>
    </row>
    <row r="923" spans="1:10" ht="13.5">
      <c r="A923" s="81">
        <v>42709</v>
      </c>
      <c r="B923" s="82" t="s">
        <v>25</v>
      </c>
      <c r="C923" s="82" t="s">
        <v>1749</v>
      </c>
      <c r="D923" s="82">
        <v>18</v>
      </c>
      <c r="E923" s="82"/>
      <c r="F923" s="82">
        <v>23058.35</v>
      </c>
      <c r="G923" s="82" t="s">
        <v>235</v>
      </c>
      <c r="H923" s="82" t="s">
        <v>75</v>
      </c>
      <c r="J923" s="82" t="s">
        <v>1829</v>
      </c>
    </row>
    <row r="924" spans="1:10" ht="13.5">
      <c r="A924" s="81">
        <v>42709</v>
      </c>
      <c r="B924" s="82" t="s">
        <v>25</v>
      </c>
      <c r="C924" s="82" t="s">
        <v>1748</v>
      </c>
      <c r="D924" s="82">
        <v>48</v>
      </c>
      <c r="E924" s="82"/>
      <c r="F924" s="82">
        <v>23040.35</v>
      </c>
      <c r="G924" s="82" t="s">
        <v>235</v>
      </c>
      <c r="H924" s="82" t="s">
        <v>104</v>
      </c>
      <c r="J924" s="92" t="s">
        <v>1829</v>
      </c>
    </row>
    <row r="925" spans="1:8" ht="13.5">
      <c r="A925" s="5">
        <v>42710</v>
      </c>
      <c r="B925" t="s">
        <v>29</v>
      </c>
      <c r="C925" t="s">
        <v>1754</v>
      </c>
      <c r="D925">
        <v>-34.13</v>
      </c>
      <c r="F925">
        <v>23095.52</v>
      </c>
      <c r="G925" t="s">
        <v>87</v>
      </c>
      <c r="H925" t="s">
        <v>1806</v>
      </c>
    </row>
    <row r="926" spans="1:10" ht="13.5">
      <c r="A926" s="81">
        <v>42710</v>
      </c>
      <c r="B926" s="82" t="s">
        <v>25</v>
      </c>
      <c r="C926" s="82" t="s">
        <v>1753</v>
      </c>
      <c r="D926" s="82">
        <v>12</v>
      </c>
      <c r="E926" s="82"/>
      <c r="F926" s="82">
        <v>23129.65</v>
      </c>
      <c r="G926" s="82" t="s">
        <v>235</v>
      </c>
      <c r="H926" s="82" t="s">
        <v>810</v>
      </c>
      <c r="J926" s="82" t="s">
        <v>1829</v>
      </c>
    </row>
    <row r="927" spans="1:8" ht="13.5">
      <c r="A927" s="5">
        <v>42710</v>
      </c>
      <c r="B927" t="s">
        <v>25</v>
      </c>
      <c r="C927" t="s">
        <v>1752</v>
      </c>
      <c r="D927">
        <v>35</v>
      </c>
      <c r="F927">
        <v>23117.65</v>
      </c>
      <c r="G927" t="s">
        <v>130</v>
      </c>
      <c r="H927" t="s">
        <v>1807</v>
      </c>
    </row>
    <row r="928" spans="1:8" ht="13.5">
      <c r="A928" s="5">
        <v>42710</v>
      </c>
      <c r="B928" t="s">
        <v>25</v>
      </c>
      <c r="C928" t="s">
        <v>1751</v>
      </c>
      <c r="D928">
        <v>114.3</v>
      </c>
      <c r="F928">
        <v>23082.65</v>
      </c>
      <c r="G928" t="s">
        <v>31</v>
      </c>
      <c r="H928" t="s">
        <v>1808</v>
      </c>
    </row>
    <row r="929" spans="1:8" ht="15">
      <c r="A929" s="3">
        <v>42711</v>
      </c>
      <c r="B929" s="4" t="s">
        <v>29</v>
      </c>
      <c r="C929" s="4" t="s">
        <v>1757</v>
      </c>
      <c r="D929" s="4">
        <v>-180</v>
      </c>
      <c r="F929" s="4">
        <v>22965.52</v>
      </c>
      <c r="G929" t="s">
        <v>1684</v>
      </c>
      <c r="H929" t="s">
        <v>1797</v>
      </c>
    </row>
    <row r="930" spans="1:7" ht="15">
      <c r="A930" s="3">
        <v>42711</v>
      </c>
      <c r="B930" s="4" t="s">
        <v>25</v>
      </c>
      <c r="C930" s="4" t="s">
        <v>1756</v>
      </c>
      <c r="D930" s="4">
        <v>20</v>
      </c>
      <c r="F930" s="4">
        <v>23145.52</v>
      </c>
      <c r="G930" s="1" t="s">
        <v>82</v>
      </c>
    </row>
    <row r="931" spans="1:10" s="1" customFormat="1" ht="15">
      <c r="A931" s="109">
        <v>42711</v>
      </c>
      <c r="B931" s="66" t="s">
        <v>25</v>
      </c>
      <c r="C931" s="66" t="s">
        <v>1755</v>
      </c>
      <c r="D931" s="66">
        <v>30</v>
      </c>
      <c r="E931" s="53"/>
      <c r="F931" s="66">
        <v>23125.52</v>
      </c>
      <c r="G931" s="53" t="s">
        <v>66</v>
      </c>
      <c r="H931" s="53" t="s">
        <v>97</v>
      </c>
      <c r="I931" s="53" t="s">
        <v>1691</v>
      </c>
      <c r="J931" s="53" t="s">
        <v>1831</v>
      </c>
    </row>
    <row r="932" spans="1:8" ht="15">
      <c r="A932" s="3">
        <v>42713</v>
      </c>
      <c r="B932" s="4" t="s">
        <v>29</v>
      </c>
      <c r="C932" s="4" t="s">
        <v>1759</v>
      </c>
      <c r="D932" s="4">
        <v>-260.87</v>
      </c>
      <c r="F932" s="4">
        <v>22934.65</v>
      </c>
      <c r="G932" t="s">
        <v>724</v>
      </c>
      <c r="H932" t="s">
        <v>1809</v>
      </c>
    </row>
    <row r="933" spans="1:10" s="1" customFormat="1" ht="15">
      <c r="A933" s="109">
        <v>42713</v>
      </c>
      <c r="B933" s="66" t="s">
        <v>68</v>
      </c>
      <c r="C933" s="66" t="s">
        <v>114</v>
      </c>
      <c r="D933" s="66">
        <v>30</v>
      </c>
      <c r="E933" s="53"/>
      <c r="F933" s="66">
        <v>22995.52</v>
      </c>
      <c r="G933" s="96" t="s">
        <v>66</v>
      </c>
      <c r="H933" s="53" t="s">
        <v>753</v>
      </c>
      <c r="I933" s="53" t="s">
        <v>1691</v>
      </c>
      <c r="J933" s="53" t="s">
        <v>1831</v>
      </c>
    </row>
    <row r="934" spans="1:8" ht="15">
      <c r="A934" s="3">
        <v>42713</v>
      </c>
      <c r="B934" s="4" t="s">
        <v>68</v>
      </c>
      <c r="C934" s="4" t="s">
        <v>1758</v>
      </c>
      <c r="D934" s="4">
        <v>200</v>
      </c>
      <c r="F934" s="4">
        <v>23195.52</v>
      </c>
      <c r="G934" t="s">
        <v>130</v>
      </c>
      <c r="H934" t="s">
        <v>1810</v>
      </c>
    </row>
    <row r="935" spans="1:10" ht="15">
      <c r="A935" s="112">
        <v>42716</v>
      </c>
      <c r="B935" s="113" t="s">
        <v>25</v>
      </c>
      <c r="C935" s="113" t="s">
        <v>1760</v>
      </c>
      <c r="D935" s="113">
        <v>60</v>
      </c>
      <c r="E935" s="82"/>
      <c r="F935" s="113">
        <v>22994.65</v>
      </c>
      <c r="G935" s="82" t="s">
        <v>235</v>
      </c>
      <c r="H935" s="82" t="s">
        <v>808</v>
      </c>
      <c r="J935" s="82" t="s">
        <v>1829</v>
      </c>
    </row>
    <row r="936" spans="1:10" s="1" customFormat="1" ht="15">
      <c r="A936" s="109">
        <v>42716</v>
      </c>
      <c r="B936" s="66" t="s">
        <v>25</v>
      </c>
      <c r="C936" s="66" t="s">
        <v>1761</v>
      </c>
      <c r="D936" s="66">
        <v>120</v>
      </c>
      <c r="E936" s="53"/>
      <c r="F936" s="66">
        <v>23114.65</v>
      </c>
      <c r="G936" s="53" t="s">
        <v>66</v>
      </c>
      <c r="H936" s="53" t="s">
        <v>841</v>
      </c>
      <c r="I936" s="53" t="s">
        <v>1691</v>
      </c>
      <c r="J936" s="53" t="s">
        <v>1831</v>
      </c>
    </row>
    <row r="937" spans="1:10" s="1" customFormat="1" ht="15">
      <c r="A937" s="109">
        <v>42717</v>
      </c>
      <c r="B937" s="66" t="s">
        <v>68</v>
      </c>
      <c r="C937" s="66" t="s">
        <v>119</v>
      </c>
      <c r="D937" s="66">
        <v>10</v>
      </c>
      <c r="E937" s="53"/>
      <c r="F937" s="66">
        <v>23124.65</v>
      </c>
      <c r="G937" s="53" t="s">
        <v>66</v>
      </c>
      <c r="H937" s="53" t="s">
        <v>739</v>
      </c>
      <c r="I937" s="53" t="s">
        <v>1691</v>
      </c>
      <c r="J937" s="53" t="s">
        <v>1831</v>
      </c>
    </row>
    <row r="938" spans="1:8" ht="15">
      <c r="A938" s="3">
        <v>42719</v>
      </c>
      <c r="B938" s="4" t="s">
        <v>29</v>
      </c>
      <c r="C938" s="4" t="s">
        <v>1763</v>
      </c>
      <c r="D938" s="4">
        <v>-60</v>
      </c>
      <c r="F938" s="4">
        <v>23084.65</v>
      </c>
      <c r="G938" t="s">
        <v>1684</v>
      </c>
      <c r="H938" t="s">
        <v>1797</v>
      </c>
    </row>
    <row r="939" spans="1:10" s="1" customFormat="1" ht="15">
      <c r="A939" s="109">
        <v>42719</v>
      </c>
      <c r="B939" s="66" t="s">
        <v>25</v>
      </c>
      <c r="C939" s="66" t="s">
        <v>1762</v>
      </c>
      <c r="D939" s="66">
        <v>20</v>
      </c>
      <c r="E939" s="53"/>
      <c r="F939" s="66">
        <v>23144.65</v>
      </c>
      <c r="G939" s="53" t="s">
        <v>66</v>
      </c>
      <c r="H939" s="53" t="s">
        <v>711</v>
      </c>
      <c r="I939" s="53" t="s">
        <v>1691</v>
      </c>
      <c r="J939" s="53" t="s">
        <v>1831</v>
      </c>
    </row>
    <row r="940" spans="1:7" ht="13.5">
      <c r="A940" s="5">
        <v>42720</v>
      </c>
      <c r="B940" t="s">
        <v>28</v>
      </c>
      <c r="C940" t="s">
        <v>65</v>
      </c>
      <c r="D940">
        <v>-106.64</v>
      </c>
      <c r="F940">
        <v>24978.01</v>
      </c>
      <c r="G940" t="s">
        <v>85</v>
      </c>
    </row>
    <row r="941" spans="1:8" ht="13.5">
      <c r="A941" s="5">
        <v>42720</v>
      </c>
      <c r="B941" t="s">
        <v>62</v>
      </c>
      <c r="C941" t="s">
        <v>1764</v>
      </c>
      <c r="D941">
        <v>2000</v>
      </c>
      <c r="F941">
        <v>25084.65</v>
      </c>
      <c r="G941" t="s">
        <v>826</v>
      </c>
      <c r="H941" t="s">
        <v>1811</v>
      </c>
    </row>
    <row r="942" spans="1:10" s="1" customFormat="1" ht="13.5">
      <c r="A942" s="87">
        <v>42723</v>
      </c>
      <c r="B942" s="88" t="s">
        <v>70</v>
      </c>
      <c r="C942" s="88" t="s">
        <v>1767</v>
      </c>
      <c r="D942" s="88">
        <v>-1503.96</v>
      </c>
      <c r="E942" s="88"/>
      <c r="F942" s="88">
        <v>24174.05</v>
      </c>
      <c r="G942" s="88" t="s">
        <v>66</v>
      </c>
      <c r="H942" s="88" t="s">
        <v>79</v>
      </c>
      <c r="I942" s="88" t="s">
        <v>1833</v>
      </c>
      <c r="J942" s="89">
        <v>42675</v>
      </c>
    </row>
    <row r="943" spans="1:7" ht="13.5">
      <c r="A943" s="5">
        <v>42723</v>
      </c>
      <c r="B943" t="s">
        <v>28</v>
      </c>
      <c r="C943" t="s">
        <v>1768</v>
      </c>
      <c r="D943">
        <v>-43.11</v>
      </c>
      <c r="F943">
        <v>24130.94</v>
      </c>
      <c r="G943" t="s">
        <v>86</v>
      </c>
    </row>
    <row r="944" spans="1:10" s="1" customFormat="1" ht="13.5">
      <c r="A944" s="90">
        <v>42723</v>
      </c>
      <c r="B944" s="91" t="s">
        <v>62</v>
      </c>
      <c r="C944" s="91" t="s">
        <v>1765</v>
      </c>
      <c r="D944" s="91">
        <v>300</v>
      </c>
      <c r="E944" s="91"/>
      <c r="F944" s="91">
        <v>25278.01</v>
      </c>
      <c r="G944" s="91" t="s">
        <v>66</v>
      </c>
      <c r="H944" s="91" t="s">
        <v>73</v>
      </c>
      <c r="I944" s="91" t="s">
        <v>1834</v>
      </c>
      <c r="J944" s="91" t="s">
        <v>73</v>
      </c>
    </row>
    <row r="945" spans="1:10" s="1" customFormat="1" ht="13.5">
      <c r="A945" s="90">
        <v>42723</v>
      </c>
      <c r="B945" s="91" t="s">
        <v>62</v>
      </c>
      <c r="C945" s="91" t="s">
        <v>1766</v>
      </c>
      <c r="D945" s="91">
        <v>400</v>
      </c>
      <c r="E945" s="91"/>
      <c r="F945" s="91">
        <v>25678.01</v>
      </c>
      <c r="G945" s="91" t="s">
        <v>66</v>
      </c>
      <c r="H945" s="91" t="s">
        <v>73</v>
      </c>
      <c r="I945" s="91" t="s">
        <v>1834</v>
      </c>
      <c r="J945" s="91" t="s">
        <v>73</v>
      </c>
    </row>
    <row r="946" spans="1:8" ht="13.5">
      <c r="A946" s="5">
        <v>42724</v>
      </c>
      <c r="B946" t="s">
        <v>29</v>
      </c>
      <c r="C946" t="s">
        <v>1771</v>
      </c>
      <c r="D946">
        <v>-147</v>
      </c>
      <c r="F946">
        <v>24294.25</v>
      </c>
      <c r="G946" t="s">
        <v>235</v>
      </c>
      <c r="H946" t="s">
        <v>72</v>
      </c>
    </row>
    <row r="947" spans="1:8" ht="13.5">
      <c r="A947" s="5">
        <v>42724</v>
      </c>
      <c r="B947" t="s">
        <v>29</v>
      </c>
      <c r="C947" t="s">
        <v>1770</v>
      </c>
      <c r="D947">
        <v>-89.69</v>
      </c>
      <c r="F947">
        <v>24441.25</v>
      </c>
      <c r="G947" t="s">
        <v>1812</v>
      </c>
      <c r="H947" t="s">
        <v>1813</v>
      </c>
    </row>
    <row r="948" spans="1:10" s="1" customFormat="1" ht="13.5">
      <c r="A948" s="90">
        <v>42724</v>
      </c>
      <c r="B948" s="91" t="s">
        <v>62</v>
      </c>
      <c r="C948" s="91" t="s">
        <v>1769</v>
      </c>
      <c r="D948" s="91">
        <v>400</v>
      </c>
      <c r="E948" s="91"/>
      <c r="F948" s="91">
        <v>24530.94</v>
      </c>
      <c r="G948" s="91" t="s">
        <v>66</v>
      </c>
      <c r="H948" s="91" t="s">
        <v>73</v>
      </c>
      <c r="I948" s="91" t="s">
        <v>1834</v>
      </c>
      <c r="J948" s="91" t="s">
        <v>73</v>
      </c>
    </row>
    <row r="949" spans="1:10" s="1" customFormat="1" ht="13.5">
      <c r="A949" s="103">
        <v>42725</v>
      </c>
      <c r="B949" s="104" t="s">
        <v>29</v>
      </c>
      <c r="C949" s="104" t="s">
        <v>1772</v>
      </c>
      <c r="D949" s="104">
        <v>-294</v>
      </c>
      <c r="E949" s="104"/>
      <c r="F949" s="104">
        <v>24000.25</v>
      </c>
      <c r="G949" s="104" t="s">
        <v>66</v>
      </c>
      <c r="H949" s="104" t="s">
        <v>94</v>
      </c>
      <c r="I949" s="104" t="s">
        <v>1841</v>
      </c>
      <c r="J949" s="104" t="s">
        <v>94</v>
      </c>
    </row>
    <row r="950" spans="1:10" s="1" customFormat="1" ht="13.5">
      <c r="A950" s="78">
        <v>42727</v>
      </c>
      <c r="B950" s="79" t="s">
        <v>25</v>
      </c>
      <c r="C950" s="79" t="s">
        <v>1773</v>
      </c>
      <c r="D950" s="79">
        <v>12</v>
      </c>
      <c r="E950" s="79"/>
      <c r="F950" s="79">
        <v>24012.25</v>
      </c>
      <c r="G950" s="79" t="s">
        <v>66</v>
      </c>
      <c r="H950" s="79" t="s">
        <v>843</v>
      </c>
      <c r="I950" s="79" t="s">
        <v>1827</v>
      </c>
      <c r="J950" s="79" t="s">
        <v>1828</v>
      </c>
    </row>
    <row r="951" spans="1:10" s="1" customFormat="1" ht="13.5">
      <c r="A951" s="78">
        <v>42727</v>
      </c>
      <c r="B951" s="79" t="s">
        <v>25</v>
      </c>
      <c r="C951" s="79" t="s">
        <v>1774</v>
      </c>
      <c r="D951" s="79">
        <v>12</v>
      </c>
      <c r="E951" s="79"/>
      <c r="F951" s="79">
        <v>24024.25</v>
      </c>
      <c r="G951" s="79" t="s">
        <v>66</v>
      </c>
      <c r="H951" s="79" t="s">
        <v>839</v>
      </c>
      <c r="I951" s="79" t="s">
        <v>1827</v>
      </c>
      <c r="J951" s="79" t="s">
        <v>1828</v>
      </c>
    </row>
    <row r="952" spans="1:10" s="1" customFormat="1" ht="13.5">
      <c r="A952" s="78">
        <v>42727</v>
      </c>
      <c r="B952" s="79" t="s">
        <v>25</v>
      </c>
      <c r="C952" s="79" t="s">
        <v>1775</v>
      </c>
      <c r="D952" s="79">
        <v>12</v>
      </c>
      <c r="E952" s="79"/>
      <c r="F952" s="79">
        <v>24036.25</v>
      </c>
      <c r="G952" s="79" t="s">
        <v>66</v>
      </c>
      <c r="H952" s="79" t="s">
        <v>849</v>
      </c>
      <c r="I952" s="79" t="s">
        <v>1827</v>
      </c>
      <c r="J952" s="79" t="s">
        <v>1828</v>
      </c>
    </row>
    <row r="953" spans="1:10" ht="13.5">
      <c r="A953" s="81">
        <v>42727</v>
      </c>
      <c r="B953" s="82" t="s">
        <v>25</v>
      </c>
      <c r="C953" s="82" t="s">
        <v>1776</v>
      </c>
      <c r="D953" s="82">
        <v>12</v>
      </c>
      <c r="E953" s="82"/>
      <c r="F953" s="82">
        <v>24048.25</v>
      </c>
      <c r="G953" s="82" t="s">
        <v>235</v>
      </c>
      <c r="H953" s="82" t="s">
        <v>93</v>
      </c>
      <c r="I953" s="82" t="s">
        <v>1829</v>
      </c>
      <c r="J953" s="82" t="s">
        <v>235</v>
      </c>
    </row>
    <row r="954" spans="1:10" ht="13.5">
      <c r="A954" s="5">
        <v>42732</v>
      </c>
      <c r="B954" t="s">
        <v>29</v>
      </c>
      <c r="C954" t="s">
        <v>1780</v>
      </c>
      <c r="D954">
        <v>-420</v>
      </c>
      <c r="F954">
        <v>23592.25</v>
      </c>
      <c r="G954" t="s">
        <v>861</v>
      </c>
      <c r="H954" t="s">
        <v>134</v>
      </c>
      <c r="J954" t="s">
        <v>1814</v>
      </c>
    </row>
    <row r="955" spans="1:8" ht="13.5">
      <c r="A955" s="5">
        <v>42732</v>
      </c>
      <c r="B955" t="s">
        <v>29</v>
      </c>
      <c r="C955" t="s">
        <v>1779</v>
      </c>
      <c r="D955">
        <v>-140</v>
      </c>
      <c r="F955">
        <v>24012.25</v>
      </c>
      <c r="G955" t="s">
        <v>235</v>
      </c>
      <c r="H955" t="s">
        <v>72</v>
      </c>
    </row>
    <row r="956" spans="1:10" ht="13.5">
      <c r="A956" s="81">
        <v>42732</v>
      </c>
      <c r="B956" s="82" t="s">
        <v>25</v>
      </c>
      <c r="C956" s="82" t="s">
        <v>1777</v>
      </c>
      <c r="D956" s="82">
        <v>24</v>
      </c>
      <c r="E956" s="82"/>
      <c r="F956" s="82">
        <v>24072.25</v>
      </c>
      <c r="G956" s="82" t="s">
        <v>235</v>
      </c>
      <c r="H956" s="82" t="s">
        <v>988</v>
      </c>
      <c r="I956" s="82" t="s">
        <v>1829</v>
      </c>
      <c r="J956" s="82" t="s">
        <v>235</v>
      </c>
    </row>
    <row r="957" spans="1:10" s="1" customFormat="1" ht="13.5">
      <c r="A957" s="52">
        <v>42732</v>
      </c>
      <c r="B957" s="53" t="s">
        <v>25</v>
      </c>
      <c r="C957" s="53" t="s">
        <v>1778</v>
      </c>
      <c r="D957" s="53">
        <v>80</v>
      </c>
      <c r="E957" s="53"/>
      <c r="F957" s="53">
        <v>24152.25</v>
      </c>
      <c r="G957" s="53" t="s">
        <v>66</v>
      </c>
      <c r="H957" s="53" t="s">
        <v>1244</v>
      </c>
      <c r="I957" s="53" t="s">
        <v>1691</v>
      </c>
      <c r="J957" s="53" t="s">
        <v>1831</v>
      </c>
    </row>
    <row r="958" spans="1:10" s="1" customFormat="1" ht="13.5">
      <c r="A958" s="90">
        <v>42734</v>
      </c>
      <c r="B958" s="91" t="s">
        <v>25</v>
      </c>
      <c r="C958" s="91" t="s">
        <v>1781</v>
      </c>
      <c r="D958" s="91">
        <v>400</v>
      </c>
      <c r="E958" s="91"/>
      <c r="F958" s="91">
        <v>23992.25</v>
      </c>
      <c r="G958" s="91" t="s">
        <v>66</v>
      </c>
      <c r="H958" s="91" t="s">
        <v>73</v>
      </c>
      <c r="I958" s="91" t="s">
        <v>1834</v>
      </c>
      <c r="J958" s="91" t="s">
        <v>73</v>
      </c>
    </row>
    <row r="959" s="1" customFormat="1" ht="13.5"/>
    <row r="960" s="1" customFormat="1" ht="13.5"/>
    <row r="961" s="1" customFormat="1" ht="13.5"/>
    <row r="966" ht="13.5">
      <c r="I966" s="2"/>
    </row>
  </sheetData>
  <sheetProtection/>
  <autoFilter ref="A1:J958"/>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I256"/>
  <sheetViews>
    <sheetView workbookViewId="0" topLeftCell="C1">
      <selection activeCell="G242" sqref="G242"/>
    </sheetView>
  </sheetViews>
  <sheetFormatPr defaultColWidth="10.7109375" defaultRowHeight="15"/>
  <cols>
    <col min="1" max="1" width="13.28125" style="1" customWidth="1"/>
    <col min="2" max="2" width="5.00390625" style="1" bestFit="1" customWidth="1"/>
    <col min="3" max="3" width="92.7109375" style="1" bestFit="1" customWidth="1"/>
    <col min="4" max="5" width="9.421875" style="1" customWidth="1"/>
    <col min="6" max="6" width="11.7109375" style="1" customWidth="1"/>
    <col min="7" max="7" width="19.140625" style="1" customWidth="1"/>
    <col min="8" max="8" width="16.28125" style="1" customWidth="1"/>
    <col min="9" max="9" width="16.00390625" style="1" bestFit="1" customWidth="1"/>
    <col min="10" max="16384" width="10.7109375" style="1" customWidth="1"/>
  </cols>
  <sheetData>
    <row r="1" spans="1:9" s="179" customFormat="1" ht="18.75" customHeight="1">
      <c r="A1" s="177" t="s">
        <v>1816</v>
      </c>
      <c r="B1" s="177" t="s">
        <v>1817</v>
      </c>
      <c r="C1" s="177" t="s">
        <v>1818</v>
      </c>
      <c r="D1" s="177" t="s">
        <v>1819</v>
      </c>
      <c r="E1" s="177" t="s">
        <v>1820</v>
      </c>
      <c r="F1" s="177" t="s">
        <v>1821</v>
      </c>
      <c r="G1" s="178" t="s">
        <v>131</v>
      </c>
      <c r="H1" s="177" t="s">
        <v>1822</v>
      </c>
      <c r="I1" s="1"/>
    </row>
    <row r="2" spans="1:7" ht="13.5">
      <c r="A2" s="50">
        <v>42373</v>
      </c>
      <c r="B2" s="1" t="s">
        <v>25</v>
      </c>
      <c r="C2" s="1" t="s">
        <v>233</v>
      </c>
      <c r="D2" s="1">
        <v>12</v>
      </c>
      <c r="F2" s="1">
        <v>22383.69</v>
      </c>
      <c r="G2" s="1" t="s">
        <v>82</v>
      </c>
    </row>
    <row r="3" spans="1:7" ht="13.5">
      <c r="A3" s="50">
        <v>42373</v>
      </c>
      <c r="B3" s="1" t="s">
        <v>25</v>
      </c>
      <c r="C3" s="1" t="s">
        <v>239</v>
      </c>
      <c r="D3" s="1">
        <v>12</v>
      </c>
      <c r="F3" s="1">
        <v>22565.69</v>
      </c>
      <c r="G3" s="1" t="s">
        <v>82</v>
      </c>
    </row>
    <row r="4" spans="1:7" ht="13.5">
      <c r="A4" s="50">
        <v>42373</v>
      </c>
      <c r="B4" s="1" t="s">
        <v>25</v>
      </c>
      <c r="C4" s="1" t="s">
        <v>241</v>
      </c>
      <c r="D4" s="1">
        <v>12</v>
      </c>
      <c r="F4" s="1">
        <v>22597.69</v>
      </c>
      <c r="G4" s="1" t="s">
        <v>82</v>
      </c>
    </row>
    <row r="5" spans="1:7" ht="13.5">
      <c r="A5" s="50">
        <v>42373</v>
      </c>
      <c r="B5" s="1" t="s">
        <v>25</v>
      </c>
      <c r="C5" s="1" t="s">
        <v>240</v>
      </c>
      <c r="D5" s="1">
        <v>20</v>
      </c>
      <c r="F5" s="1">
        <v>22585.69</v>
      </c>
      <c r="G5" s="1" t="s">
        <v>82</v>
      </c>
    </row>
    <row r="6" spans="1:7" ht="13.5">
      <c r="A6" s="50">
        <v>42373</v>
      </c>
      <c r="B6" s="1" t="s">
        <v>25</v>
      </c>
      <c r="C6" s="1" t="s">
        <v>42</v>
      </c>
      <c r="D6" s="1">
        <v>20</v>
      </c>
      <c r="F6" s="1">
        <v>22699.69</v>
      </c>
      <c r="G6" s="1" t="s">
        <v>82</v>
      </c>
    </row>
    <row r="7" spans="1:7" ht="13.5">
      <c r="A7" s="50">
        <v>42373</v>
      </c>
      <c r="B7" s="1" t="s">
        <v>25</v>
      </c>
      <c r="C7" s="1" t="s">
        <v>27</v>
      </c>
      <c r="D7" s="1">
        <v>20</v>
      </c>
      <c r="F7" s="1">
        <v>22719.69</v>
      </c>
      <c r="G7" s="1" t="s">
        <v>82</v>
      </c>
    </row>
    <row r="8" spans="1:9" ht="13.5">
      <c r="A8" s="50">
        <v>42373</v>
      </c>
      <c r="B8" s="1" t="s">
        <v>25</v>
      </c>
      <c r="C8" s="1" t="s">
        <v>232</v>
      </c>
      <c r="E8" s="1">
        <v>20</v>
      </c>
      <c r="F8" s="1">
        <v>22371.69</v>
      </c>
      <c r="G8" s="1" t="s">
        <v>66</v>
      </c>
      <c r="H8" s="1" t="s">
        <v>717</v>
      </c>
      <c r="I8" s="1" t="s">
        <v>1824</v>
      </c>
    </row>
    <row r="9" spans="1:9" ht="13.5">
      <c r="A9" s="50">
        <v>42373</v>
      </c>
      <c r="B9" s="1" t="s">
        <v>25</v>
      </c>
      <c r="C9" s="65" t="s">
        <v>1825</v>
      </c>
      <c r="D9" s="1">
        <v>30</v>
      </c>
      <c r="F9" s="1">
        <v>22425.69</v>
      </c>
      <c r="G9" s="1" t="s">
        <v>66</v>
      </c>
      <c r="H9" s="1" t="s">
        <v>1826</v>
      </c>
      <c r="I9" s="1" t="s">
        <v>1828</v>
      </c>
    </row>
    <row r="10" spans="1:9" ht="13.5">
      <c r="A10" s="50">
        <v>42373</v>
      </c>
      <c r="B10" s="1" t="s">
        <v>25</v>
      </c>
      <c r="C10" s="65" t="s">
        <v>1825</v>
      </c>
      <c r="D10" s="1">
        <v>6</v>
      </c>
      <c r="F10" s="1">
        <v>22425.69</v>
      </c>
      <c r="G10" s="1" t="s">
        <v>235</v>
      </c>
      <c r="H10" s="1" t="s">
        <v>93</v>
      </c>
      <c r="I10" s="1" t="s">
        <v>235</v>
      </c>
    </row>
    <row r="11" spans="1:9" ht="13.5">
      <c r="A11" s="50">
        <v>42373</v>
      </c>
      <c r="B11" s="1" t="s">
        <v>25</v>
      </c>
      <c r="C11" s="65" t="s">
        <v>1825</v>
      </c>
      <c r="D11" s="1">
        <v>6</v>
      </c>
      <c r="F11" s="1">
        <v>22425.69</v>
      </c>
      <c r="G11" s="1" t="s">
        <v>235</v>
      </c>
      <c r="I11" s="1" t="s">
        <v>235</v>
      </c>
    </row>
    <row r="12" spans="1:9" ht="13.5">
      <c r="A12" s="50">
        <v>42373</v>
      </c>
      <c r="B12" s="1" t="s">
        <v>25</v>
      </c>
      <c r="C12" s="1" t="s">
        <v>236</v>
      </c>
      <c r="E12" s="1">
        <v>18</v>
      </c>
      <c r="F12" s="1">
        <v>22443.69</v>
      </c>
      <c r="G12" s="1" t="s">
        <v>66</v>
      </c>
      <c r="H12" s="1" t="s">
        <v>115</v>
      </c>
      <c r="I12" s="1" t="s">
        <v>1828</v>
      </c>
    </row>
    <row r="13" spans="1:9" ht="13.5">
      <c r="A13" s="50">
        <v>42373</v>
      </c>
      <c r="B13" s="1" t="s">
        <v>25</v>
      </c>
      <c r="C13" s="1" t="s">
        <v>237</v>
      </c>
      <c r="E13" s="1">
        <v>110</v>
      </c>
      <c r="F13" s="1">
        <v>22553.69</v>
      </c>
      <c r="G13" s="1" t="s">
        <v>66</v>
      </c>
      <c r="H13" s="1" t="s">
        <v>238</v>
      </c>
      <c r="I13" s="1" t="s">
        <v>1824</v>
      </c>
    </row>
    <row r="14" spans="1:9" ht="13.5">
      <c r="A14" s="50">
        <v>42373</v>
      </c>
      <c r="B14" s="1" t="s">
        <v>25</v>
      </c>
      <c r="C14" s="1" t="s">
        <v>242</v>
      </c>
      <c r="D14" s="1">
        <v>12</v>
      </c>
      <c r="F14" s="1">
        <v>22609.69</v>
      </c>
      <c r="G14" s="1" t="s">
        <v>235</v>
      </c>
      <c r="H14" s="1" t="s">
        <v>810</v>
      </c>
      <c r="I14" s="1" t="s">
        <v>235</v>
      </c>
    </row>
    <row r="15" spans="1:9" ht="13.5">
      <c r="A15" s="50">
        <v>42373</v>
      </c>
      <c r="B15" s="1" t="s">
        <v>25</v>
      </c>
      <c r="C15" s="1" t="s">
        <v>243</v>
      </c>
      <c r="E15" s="1">
        <v>20</v>
      </c>
      <c r="F15" s="1">
        <v>22629.69</v>
      </c>
      <c r="G15" s="1" t="s">
        <v>66</v>
      </c>
      <c r="H15" s="1" t="s">
        <v>711</v>
      </c>
      <c r="I15" s="1" t="s">
        <v>1831</v>
      </c>
    </row>
    <row r="16" spans="1:9" ht="13.5">
      <c r="A16" s="50">
        <v>42373</v>
      </c>
      <c r="B16" s="1" t="s">
        <v>25</v>
      </c>
      <c r="C16" s="1" t="s">
        <v>244</v>
      </c>
      <c r="E16" s="1">
        <v>50</v>
      </c>
      <c r="F16" s="1">
        <v>22679.69</v>
      </c>
      <c r="G16" s="1" t="s">
        <v>66</v>
      </c>
      <c r="H16" s="1" t="s">
        <v>245</v>
      </c>
      <c r="I16" s="1" t="s">
        <v>1831</v>
      </c>
    </row>
    <row r="17" spans="1:7" ht="13.5">
      <c r="A17" s="50">
        <v>42374</v>
      </c>
      <c r="B17" s="1" t="s">
        <v>25</v>
      </c>
      <c r="C17" s="1" t="s">
        <v>246</v>
      </c>
      <c r="D17" s="1">
        <v>12</v>
      </c>
      <c r="F17" s="1">
        <v>22731.69</v>
      </c>
      <c r="G17" s="1" t="s">
        <v>82</v>
      </c>
    </row>
    <row r="18" spans="1:9" ht="13.5">
      <c r="A18" s="50">
        <v>42374</v>
      </c>
      <c r="B18" s="1" t="s">
        <v>25</v>
      </c>
      <c r="C18" s="1" t="s">
        <v>247</v>
      </c>
      <c r="E18" s="1">
        <v>30</v>
      </c>
      <c r="F18" s="1">
        <v>22761.69</v>
      </c>
      <c r="G18" s="1" t="s">
        <v>66</v>
      </c>
      <c r="H18" s="180" t="s">
        <v>248</v>
      </c>
      <c r="I18" s="1" t="s">
        <v>1824</v>
      </c>
    </row>
    <row r="19" spans="1:9" ht="13.5">
      <c r="A19" s="50">
        <v>42380</v>
      </c>
      <c r="B19" s="1" t="s">
        <v>25</v>
      </c>
      <c r="C19" s="1" t="s">
        <v>249</v>
      </c>
      <c r="D19" s="1">
        <v>24</v>
      </c>
      <c r="F19" s="1">
        <v>22785.69</v>
      </c>
      <c r="G19" s="1" t="s">
        <v>66</v>
      </c>
      <c r="H19" s="175" t="s">
        <v>1832</v>
      </c>
      <c r="I19" s="176" t="s">
        <v>1828</v>
      </c>
    </row>
    <row r="20" spans="1:9" ht="13.5">
      <c r="A20" s="50">
        <v>42380</v>
      </c>
      <c r="B20" s="1" t="s">
        <v>25</v>
      </c>
      <c r="C20" s="1" t="s">
        <v>250</v>
      </c>
      <c r="D20" s="1">
        <v>12</v>
      </c>
      <c r="F20" s="1">
        <v>22797.69</v>
      </c>
      <c r="G20" s="1" t="s">
        <v>235</v>
      </c>
      <c r="H20" s="1" t="s">
        <v>988</v>
      </c>
      <c r="I20" s="1" t="s">
        <v>235</v>
      </c>
    </row>
    <row r="21" spans="1:9" ht="13.5">
      <c r="A21" s="50">
        <v>42380</v>
      </c>
      <c r="B21" s="1" t="s">
        <v>25</v>
      </c>
      <c r="C21" s="1" t="s">
        <v>251</v>
      </c>
      <c r="E21" s="1">
        <v>24</v>
      </c>
      <c r="F21" s="1">
        <v>22821.69</v>
      </c>
      <c r="G21" s="1" t="s">
        <v>235</v>
      </c>
      <c r="H21" s="1" t="s">
        <v>810</v>
      </c>
      <c r="I21" s="1" t="s">
        <v>235</v>
      </c>
    </row>
    <row r="22" spans="1:7" ht="13.5">
      <c r="A22" s="50">
        <v>42381</v>
      </c>
      <c r="B22" s="1" t="s">
        <v>25</v>
      </c>
      <c r="C22" s="1" t="s">
        <v>252</v>
      </c>
      <c r="D22" s="1">
        <v>20</v>
      </c>
      <c r="F22" s="1">
        <v>22841.69</v>
      </c>
      <c r="G22" s="1" t="s">
        <v>82</v>
      </c>
    </row>
    <row r="23" spans="1:9" ht="13.5">
      <c r="A23" s="50">
        <v>42381</v>
      </c>
      <c r="B23" s="1" t="s">
        <v>25</v>
      </c>
      <c r="C23" s="65" t="s">
        <v>255</v>
      </c>
      <c r="D23" s="1">
        <v>30</v>
      </c>
      <c r="F23" s="1">
        <v>23081.69</v>
      </c>
      <c r="G23" s="1" t="s">
        <v>66</v>
      </c>
      <c r="H23" s="1" t="s">
        <v>256</v>
      </c>
      <c r="I23" s="1" t="s">
        <v>1824</v>
      </c>
    </row>
    <row r="24" spans="1:9" ht="13.5">
      <c r="A24" s="50">
        <v>42381</v>
      </c>
      <c r="B24" s="1" t="s">
        <v>25</v>
      </c>
      <c r="C24" s="1" t="s">
        <v>253</v>
      </c>
      <c r="E24" s="1">
        <v>200</v>
      </c>
      <c r="F24" s="1">
        <v>23041.69</v>
      </c>
      <c r="G24" s="1" t="s">
        <v>66</v>
      </c>
      <c r="H24" s="1" t="s">
        <v>254</v>
      </c>
      <c r="I24" s="1" t="s">
        <v>1831</v>
      </c>
    </row>
    <row r="25" spans="1:9" ht="13.5">
      <c r="A25" s="50">
        <v>42381</v>
      </c>
      <c r="B25" s="1" t="s">
        <v>25</v>
      </c>
      <c r="C25" s="65" t="s">
        <v>255</v>
      </c>
      <c r="E25" s="1">
        <v>10</v>
      </c>
      <c r="G25" s="1" t="s">
        <v>66</v>
      </c>
      <c r="H25" s="1" t="s">
        <v>256</v>
      </c>
      <c r="I25" s="1" t="s">
        <v>1824</v>
      </c>
    </row>
    <row r="26" spans="1:7" ht="13.5">
      <c r="A26" s="50">
        <v>42382</v>
      </c>
      <c r="B26" s="1" t="s">
        <v>25</v>
      </c>
      <c r="C26" s="1" t="s">
        <v>32</v>
      </c>
      <c r="D26" s="1">
        <v>20</v>
      </c>
      <c r="F26" s="1">
        <v>23101.69</v>
      </c>
      <c r="G26" s="1" t="s">
        <v>82</v>
      </c>
    </row>
    <row r="27" spans="1:9" ht="13.5">
      <c r="A27" s="50">
        <v>42382</v>
      </c>
      <c r="B27" s="1" t="s">
        <v>70</v>
      </c>
      <c r="C27" s="1" t="s">
        <v>257</v>
      </c>
      <c r="E27" s="1">
        <v>-1447.27</v>
      </c>
      <c r="F27" s="1">
        <v>21654.42</v>
      </c>
      <c r="G27" s="1" t="s">
        <v>66</v>
      </c>
      <c r="H27" s="1" t="s">
        <v>79</v>
      </c>
      <c r="I27" s="181">
        <v>42339</v>
      </c>
    </row>
    <row r="28" spans="1:9" ht="13.5">
      <c r="A28" s="50">
        <v>42383</v>
      </c>
      <c r="B28" s="1" t="s">
        <v>33</v>
      </c>
      <c r="C28" s="1" t="s">
        <v>258</v>
      </c>
      <c r="E28" s="1">
        <v>70</v>
      </c>
      <c r="F28" s="1">
        <v>21724.42</v>
      </c>
      <c r="G28" s="1" t="s">
        <v>66</v>
      </c>
      <c r="H28" s="1" t="s">
        <v>97</v>
      </c>
      <c r="I28" s="1" t="s">
        <v>1831</v>
      </c>
    </row>
    <row r="29" spans="1:7" ht="13.5">
      <c r="A29" s="50">
        <v>42384</v>
      </c>
      <c r="B29" s="1" t="s">
        <v>25</v>
      </c>
      <c r="C29" s="1" t="s">
        <v>284</v>
      </c>
      <c r="D29" s="1">
        <v>10</v>
      </c>
      <c r="F29" s="1">
        <v>22106.42</v>
      </c>
      <c r="G29" s="1" t="s">
        <v>82</v>
      </c>
    </row>
    <row r="30" spans="1:7" ht="13.5">
      <c r="A30" s="50">
        <v>42384</v>
      </c>
      <c r="B30" s="1" t="s">
        <v>25</v>
      </c>
      <c r="C30" s="1" t="s">
        <v>259</v>
      </c>
      <c r="D30" s="1">
        <v>12</v>
      </c>
      <c r="F30" s="1">
        <v>21736.42</v>
      </c>
      <c r="G30" s="1" t="s">
        <v>82</v>
      </c>
    </row>
    <row r="31" spans="1:7" ht="13.5">
      <c r="A31" s="50">
        <v>42384</v>
      </c>
      <c r="B31" s="1" t="s">
        <v>25</v>
      </c>
      <c r="C31" s="1" t="s">
        <v>260</v>
      </c>
      <c r="D31" s="1">
        <v>12</v>
      </c>
      <c r="F31" s="1">
        <v>21748.42</v>
      </c>
      <c r="G31" s="1" t="s">
        <v>82</v>
      </c>
    </row>
    <row r="32" spans="1:7" ht="13.5">
      <c r="A32" s="50">
        <v>42384</v>
      </c>
      <c r="B32" s="1" t="s">
        <v>25</v>
      </c>
      <c r="C32" s="1" t="s">
        <v>261</v>
      </c>
      <c r="D32" s="1">
        <v>12</v>
      </c>
      <c r="F32" s="1">
        <v>21760.42</v>
      </c>
      <c r="G32" s="1" t="s">
        <v>82</v>
      </c>
    </row>
    <row r="33" spans="1:7" ht="13.5">
      <c r="A33" s="50">
        <v>42384</v>
      </c>
      <c r="B33" s="1" t="s">
        <v>25</v>
      </c>
      <c r="C33" s="1" t="s">
        <v>262</v>
      </c>
      <c r="D33" s="1">
        <v>12</v>
      </c>
      <c r="F33" s="1">
        <v>21772.42</v>
      </c>
      <c r="G33" s="1" t="s">
        <v>82</v>
      </c>
    </row>
    <row r="34" spans="1:7" ht="13.5">
      <c r="A34" s="50">
        <v>42384</v>
      </c>
      <c r="B34" s="1" t="s">
        <v>25</v>
      </c>
      <c r="C34" s="1" t="s">
        <v>264</v>
      </c>
      <c r="D34" s="1">
        <v>12</v>
      </c>
      <c r="F34" s="1">
        <v>21804.42</v>
      </c>
      <c r="G34" s="1" t="s">
        <v>82</v>
      </c>
    </row>
    <row r="35" spans="1:7" ht="13.5">
      <c r="A35" s="50">
        <v>42384</v>
      </c>
      <c r="B35" s="1" t="s">
        <v>25</v>
      </c>
      <c r="C35" s="1" t="s">
        <v>265</v>
      </c>
      <c r="D35" s="1">
        <v>12</v>
      </c>
      <c r="F35" s="1">
        <v>21816.42</v>
      </c>
      <c r="G35" s="1" t="s">
        <v>82</v>
      </c>
    </row>
    <row r="36" spans="1:7" ht="13.5">
      <c r="A36" s="50">
        <v>42384</v>
      </c>
      <c r="B36" s="1" t="s">
        <v>25</v>
      </c>
      <c r="C36" s="1" t="s">
        <v>266</v>
      </c>
      <c r="D36" s="1">
        <v>12</v>
      </c>
      <c r="F36" s="1">
        <v>21828.42</v>
      </c>
      <c r="G36" s="1" t="s">
        <v>82</v>
      </c>
    </row>
    <row r="37" spans="1:7" ht="13.5">
      <c r="A37" s="50">
        <v>42384</v>
      </c>
      <c r="B37" s="1" t="s">
        <v>25</v>
      </c>
      <c r="C37" s="1" t="s">
        <v>267</v>
      </c>
      <c r="D37" s="1">
        <v>12</v>
      </c>
      <c r="F37" s="1">
        <v>21840.42</v>
      </c>
      <c r="G37" s="1" t="s">
        <v>82</v>
      </c>
    </row>
    <row r="38" spans="1:7" ht="13.5">
      <c r="A38" s="50">
        <v>42384</v>
      </c>
      <c r="B38" s="1" t="s">
        <v>25</v>
      </c>
      <c r="C38" s="1" t="s">
        <v>268</v>
      </c>
      <c r="D38" s="1">
        <v>12</v>
      </c>
      <c r="F38" s="1">
        <v>21852.42</v>
      </c>
      <c r="G38" s="1" t="s">
        <v>82</v>
      </c>
    </row>
    <row r="39" spans="1:7" ht="13.5">
      <c r="A39" s="50">
        <v>42384</v>
      </c>
      <c r="B39" s="1" t="s">
        <v>25</v>
      </c>
      <c r="C39" s="1" t="s">
        <v>272</v>
      </c>
      <c r="D39" s="1">
        <v>12</v>
      </c>
      <c r="F39" s="1">
        <v>21924.42</v>
      </c>
      <c r="G39" s="1" t="s">
        <v>82</v>
      </c>
    </row>
    <row r="40" spans="1:7" ht="13.5">
      <c r="A40" s="50">
        <v>42384</v>
      </c>
      <c r="B40" s="1" t="s">
        <v>25</v>
      </c>
      <c r="C40" s="1" t="s">
        <v>273</v>
      </c>
      <c r="D40" s="1">
        <v>12</v>
      </c>
      <c r="F40" s="1">
        <v>21936.42</v>
      </c>
      <c r="G40" s="1" t="s">
        <v>82</v>
      </c>
    </row>
    <row r="41" spans="1:7" ht="13.5">
      <c r="A41" s="50">
        <v>42384</v>
      </c>
      <c r="B41" s="1" t="s">
        <v>25</v>
      </c>
      <c r="C41" s="1" t="s">
        <v>274</v>
      </c>
      <c r="D41" s="1">
        <v>12</v>
      </c>
      <c r="F41" s="1">
        <v>21948.42</v>
      </c>
      <c r="G41" s="1" t="s">
        <v>82</v>
      </c>
    </row>
    <row r="42" spans="1:7" ht="13.5">
      <c r="A42" s="50">
        <v>42384</v>
      </c>
      <c r="B42" s="1" t="s">
        <v>25</v>
      </c>
      <c r="C42" s="1" t="s">
        <v>275</v>
      </c>
      <c r="D42" s="1">
        <v>12</v>
      </c>
      <c r="F42" s="1">
        <v>21960.42</v>
      </c>
      <c r="G42" s="1" t="s">
        <v>82</v>
      </c>
    </row>
    <row r="43" spans="1:7" ht="13.5">
      <c r="A43" s="50">
        <v>42384</v>
      </c>
      <c r="B43" s="1" t="s">
        <v>25</v>
      </c>
      <c r="C43" s="1" t="s">
        <v>278</v>
      </c>
      <c r="D43" s="1">
        <v>12</v>
      </c>
      <c r="F43" s="1">
        <v>22012.42</v>
      </c>
      <c r="G43" s="1" t="s">
        <v>82</v>
      </c>
    </row>
    <row r="44" spans="1:7" ht="13.5">
      <c r="A44" s="50">
        <v>42384</v>
      </c>
      <c r="B44" s="1" t="s">
        <v>25</v>
      </c>
      <c r="C44" s="1" t="s">
        <v>280</v>
      </c>
      <c r="D44" s="1">
        <v>12</v>
      </c>
      <c r="F44" s="1">
        <v>22044.42</v>
      </c>
      <c r="G44" s="1" t="s">
        <v>82</v>
      </c>
    </row>
    <row r="45" spans="1:7" ht="13.5">
      <c r="A45" s="50">
        <v>42384</v>
      </c>
      <c r="B45" s="1" t="s">
        <v>25</v>
      </c>
      <c r="C45" s="1" t="s">
        <v>282</v>
      </c>
      <c r="D45" s="1">
        <v>12</v>
      </c>
      <c r="F45" s="1">
        <v>22076.42</v>
      </c>
      <c r="G45" s="1" t="s">
        <v>82</v>
      </c>
    </row>
    <row r="46" spans="1:7" ht="13.5">
      <c r="A46" s="50">
        <v>42384</v>
      </c>
      <c r="B46" s="1" t="s">
        <v>25</v>
      </c>
      <c r="C46" s="1" t="s">
        <v>286</v>
      </c>
      <c r="D46" s="1">
        <v>12</v>
      </c>
      <c r="F46" s="1">
        <v>22138.42</v>
      </c>
      <c r="G46" s="1" t="s">
        <v>82</v>
      </c>
    </row>
    <row r="47" spans="1:7" ht="13.5">
      <c r="A47" s="50">
        <v>42384</v>
      </c>
      <c r="B47" s="1" t="s">
        <v>25</v>
      </c>
      <c r="C47" s="1" t="s">
        <v>287</v>
      </c>
      <c r="D47" s="1">
        <v>12</v>
      </c>
      <c r="F47" s="1">
        <v>22150.42</v>
      </c>
      <c r="G47" s="1" t="s">
        <v>82</v>
      </c>
    </row>
    <row r="48" spans="1:7" ht="13.5">
      <c r="A48" s="50">
        <v>42384</v>
      </c>
      <c r="B48" s="1" t="s">
        <v>25</v>
      </c>
      <c r="C48" s="1" t="s">
        <v>288</v>
      </c>
      <c r="D48" s="1">
        <v>12</v>
      </c>
      <c r="F48" s="1">
        <v>22162.42</v>
      </c>
      <c r="G48" s="1" t="s">
        <v>82</v>
      </c>
    </row>
    <row r="49" spans="1:7" ht="13.5">
      <c r="A49" s="50">
        <v>42384</v>
      </c>
      <c r="B49" s="1" t="s">
        <v>25</v>
      </c>
      <c r="C49" s="1" t="s">
        <v>289</v>
      </c>
      <c r="D49" s="1">
        <v>12</v>
      </c>
      <c r="F49" s="1">
        <v>22174.42</v>
      </c>
      <c r="G49" s="1" t="s">
        <v>82</v>
      </c>
    </row>
    <row r="50" spans="1:7" ht="13.5">
      <c r="A50" s="50">
        <v>42384</v>
      </c>
      <c r="B50" s="1" t="s">
        <v>25</v>
      </c>
      <c r="C50" s="1" t="s">
        <v>290</v>
      </c>
      <c r="D50" s="1">
        <v>12</v>
      </c>
      <c r="F50" s="1">
        <v>22186.42</v>
      </c>
      <c r="G50" s="1" t="s">
        <v>82</v>
      </c>
    </row>
    <row r="51" spans="1:7" ht="13.5">
      <c r="A51" s="50">
        <v>42384</v>
      </c>
      <c r="B51" s="1" t="s">
        <v>25</v>
      </c>
      <c r="C51" s="1" t="s">
        <v>292</v>
      </c>
      <c r="D51" s="1">
        <v>12</v>
      </c>
      <c r="F51" s="1">
        <v>22218.42</v>
      </c>
      <c r="G51" s="1" t="s">
        <v>82</v>
      </c>
    </row>
    <row r="52" spans="1:7" ht="13.5">
      <c r="A52" s="50">
        <v>42384</v>
      </c>
      <c r="B52" s="1" t="s">
        <v>25</v>
      </c>
      <c r="C52" s="1" t="s">
        <v>293</v>
      </c>
      <c r="D52" s="1">
        <v>12</v>
      </c>
      <c r="F52" s="1">
        <v>22230.42</v>
      </c>
      <c r="G52" s="1" t="s">
        <v>82</v>
      </c>
    </row>
    <row r="53" spans="1:7" ht="13.5">
      <c r="A53" s="50">
        <v>42384</v>
      </c>
      <c r="B53" s="1" t="s">
        <v>25</v>
      </c>
      <c r="C53" s="1" t="s">
        <v>295</v>
      </c>
      <c r="D53" s="1">
        <v>12</v>
      </c>
      <c r="F53" s="1">
        <v>22262.42</v>
      </c>
      <c r="G53" s="1" t="s">
        <v>82</v>
      </c>
    </row>
    <row r="54" spans="1:7" ht="13.5">
      <c r="A54" s="50">
        <v>42384</v>
      </c>
      <c r="B54" s="1" t="s">
        <v>25</v>
      </c>
      <c r="C54" s="1" t="s">
        <v>297</v>
      </c>
      <c r="D54" s="1">
        <v>12</v>
      </c>
      <c r="F54" s="1">
        <v>22294.42</v>
      </c>
      <c r="G54" s="1" t="s">
        <v>82</v>
      </c>
    </row>
    <row r="55" spans="1:7" ht="13.5">
      <c r="A55" s="50">
        <v>42384</v>
      </c>
      <c r="B55" s="1" t="s">
        <v>25</v>
      </c>
      <c r="C55" s="1" t="s">
        <v>298</v>
      </c>
      <c r="D55" s="1">
        <v>12</v>
      </c>
      <c r="F55" s="1">
        <v>22306.42</v>
      </c>
      <c r="G55" s="1" t="s">
        <v>82</v>
      </c>
    </row>
    <row r="56" spans="1:7" ht="13.5">
      <c r="A56" s="50">
        <v>42384</v>
      </c>
      <c r="B56" s="1" t="s">
        <v>25</v>
      </c>
      <c r="C56" s="1" t="s">
        <v>299</v>
      </c>
      <c r="D56" s="1">
        <v>12</v>
      </c>
      <c r="F56" s="1">
        <v>22318.42</v>
      </c>
      <c r="G56" s="1" t="s">
        <v>82</v>
      </c>
    </row>
    <row r="57" spans="1:7" ht="13.5">
      <c r="A57" s="50">
        <v>42384</v>
      </c>
      <c r="B57" s="1" t="s">
        <v>25</v>
      </c>
      <c r="C57" s="1" t="s">
        <v>300</v>
      </c>
      <c r="D57" s="1">
        <v>12</v>
      </c>
      <c r="F57" s="1">
        <v>22330.42</v>
      </c>
      <c r="G57" s="1" t="s">
        <v>82</v>
      </c>
    </row>
    <row r="58" spans="1:7" ht="13.5">
      <c r="A58" s="50">
        <v>42384</v>
      </c>
      <c r="B58" s="1" t="s">
        <v>25</v>
      </c>
      <c r="C58" s="1" t="s">
        <v>301</v>
      </c>
      <c r="D58" s="1">
        <v>12</v>
      </c>
      <c r="F58" s="1">
        <v>22342.42</v>
      </c>
      <c r="G58" s="1" t="s">
        <v>82</v>
      </c>
    </row>
    <row r="59" spans="1:7" ht="13.5">
      <c r="A59" s="50">
        <v>42384</v>
      </c>
      <c r="B59" s="1" t="s">
        <v>25</v>
      </c>
      <c r="C59" s="1" t="s">
        <v>302</v>
      </c>
      <c r="D59" s="1">
        <v>12</v>
      </c>
      <c r="F59" s="1">
        <v>22354.42</v>
      </c>
      <c r="G59" s="1" t="s">
        <v>82</v>
      </c>
    </row>
    <row r="60" spans="1:7" ht="13.5">
      <c r="A60" s="50">
        <v>42384</v>
      </c>
      <c r="B60" s="1" t="s">
        <v>25</v>
      </c>
      <c r="C60" s="1" t="s">
        <v>303</v>
      </c>
      <c r="D60" s="1">
        <v>12</v>
      </c>
      <c r="F60" s="1">
        <v>22366.42</v>
      </c>
      <c r="G60" s="1" t="s">
        <v>82</v>
      </c>
    </row>
    <row r="61" spans="1:7" ht="13.5">
      <c r="A61" s="50">
        <v>42384</v>
      </c>
      <c r="B61" s="1" t="s">
        <v>25</v>
      </c>
      <c r="C61" s="1" t="s">
        <v>304</v>
      </c>
      <c r="D61" s="1">
        <v>12</v>
      </c>
      <c r="F61" s="1">
        <v>22378.42</v>
      </c>
      <c r="G61" s="1" t="s">
        <v>82</v>
      </c>
    </row>
    <row r="62" spans="1:7" ht="13.5">
      <c r="A62" s="50">
        <v>42384</v>
      </c>
      <c r="B62" s="1" t="s">
        <v>25</v>
      </c>
      <c r="C62" s="1" t="s">
        <v>305</v>
      </c>
      <c r="D62" s="1">
        <v>12</v>
      </c>
      <c r="F62" s="1">
        <v>22390.42</v>
      </c>
      <c r="G62" s="1" t="s">
        <v>82</v>
      </c>
    </row>
    <row r="63" spans="1:7" ht="13.5">
      <c r="A63" s="50">
        <v>42384</v>
      </c>
      <c r="B63" s="1" t="s">
        <v>25</v>
      </c>
      <c r="C63" s="1" t="s">
        <v>307</v>
      </c>
      <c r="D63" s="1">
        <v>12</v>
      </c>
      <c r="F63" s="1">
        <v>22422.42</v>
      </c>
      <c r="G63" s="1" t="s">
        <v>82</v>
      </c>
    </row>
    <row r="64" spans="1:7" ht="13.5">
      <c r="A64" s="50">
        <v>42384</v>
      </c>
      <c r="B64" s="1" t="s">
        <v>25</v>
      </c>
      <c r="C64" s="1" t="s">
        <v>308</v>
      </c>
      <c r="D64" s="1">
        <v>12</v>
      </c>
      <c r="F64" s="1">
        <v>22434.42</v>
      </c>
      <c r="G64" s="1" t="s">
        <v>82</v>
      </c>
    </row>
    <row r="65" spans="1:7" ht="13.5">
      <c r="A65" s="50">
        <v>42384</v>
      </c>
      <c r="B65" s="1" t="s">
        <v>25</v>
      </c>
      <c r="C65" s="1" t="s">
        <v>310</v>
      </c>
      <c r="D65" s="1">
        <v>12</v>
      </c>
      <c r="F65" s="1">
        <v>22466.42</v>
      </c>
      <c r="G65" s="1" t="s">
        <v>82</v>
      </c>
    </row>
    <row r="66" spans="1:8" ht="13.5">
      <c r="A66" s="50">
        <v>42384</v>
      </c>
      <c r="B66" s="1" t="s">
        <v>25</v>
      </c>
      <c r="C66" s="1" t="s">
        <v>311</v>
      </c>
      <c r="D66" s="1">
        <v>12</v>
      </c>
      <c r="F66" s="1">
        <v>22478.42</v>
      </c>
      <c r="G66" s="1" t="s">
        <v>82</v>
      </c>
      <c r="H66" s="176"/>
    </row>
    <row r="67" spans="1:7" ht="13.5">
      <c r="A67" s="50">
        <v>42384</v>
      </c>
      <c r="B67" s="1" t="s">
        <v>25</v>
      </c>
      <c r="C67" s="1" t="s">
        <v>313</v>
      </c>
      <c r="D67" s="1">
        <v>12</v>
      </c>
      <c r="F67" s="1">
        <v>22510.42</v>
      </c>
      <c r="G67" s="1" t="s">
        <v>82</v>
      </c>
    </row>
    <row r="68" spans="1:7" ht="13.5">
      <c r="A68" s="50">
        <v>42384</v>
      </c>
      <c r="B68" s="1" t="s">
        <v>25</v>
      </c>
      <c r="C68" s="1" t="s">
        <v>315</v>
      </c>
      <c r="D68" s="1">
        <v>12</v>
      </c>
      <c r="F68" s="1">
        <v>22542.42</v>
      </c>
      <c r="G68" s="1" t="s">
        <v>82</v>
      </c>
    </row>
    <row r="69" spans="1:7" ht="13.5">
      <c r="A69" s="50">
        <v>42384</v>
      </c>
      <c r="B69" s="1" t="s">
        <v>25</v>
      </c>
      <c r="C69" s="1" t="s">
        <v>316</v>
      </c>
      <c r="D69" s="1">
        <v>12</v>
      </c>
      <c r="F69" s="1">
        <v>22554.42</v>
      </c>
      <c r="G69" s="1" t="s">
        <v>82</v>
      </c>
    </row>
    <row r="70" spans="1:7" ht="13.5">
      <c r="A70" s="50">
        <v>42384</v>
      </c>
      <c r="B70" s="1" t="s">
        <v>25</v>
      </c>
      <c r="C70" s="1" t="s">
        <v>317</v>
      </c>
      <c r="D70" s="1">
        <v>12</v>
      </c>
      <c r="F70" s="1">
        <v>22566.42</v>
      </c>
      <c r="G70" s="1" t="s">
        <v>82</v>
      </c>
    </row>
    <row r="71" spans="1:7" ht="13.5">
      <c r="A71" s="50">
        <v>42384</v>
      </c>
      <c r="B71" s="1" t="s">
        <v>25</v>
      </c>
      <c r="C71" s="1" t="s">
        <v>319</v>
      </c>
      <c r="D71" s="1">
        <v>12</v>
      </c>
      <c r="F71" s="1">
        <v>22598.42</v>
      </c>
      <c r="G71" s="1" t="s">
        <v>82</v>
      </c>
    </row>
    <row r="72" spans="1:7" ht="13.5">
      <c r="A72" s="50">
        <v>42384</v>
      </c>
      <c r="B72" s="1" t="s">
        <v>25</v>
      </c>
      <c r="C72" s="1" t="s">
        <v>322</v>
      </c>
      <c r="D72" s="1">
        <v>12</v>
      </c>
      <c r="F72" s="1">
        <v>22650.42</v>
      </c>
      <c r="G72" s="1" t="s">
        <v>82</v>
      </c>
    </row>
    <row r="73" spans="1:7" ht="13.5">
      <c r="A73" s="50">
        <v>42384</v>
      </c>
      <c r="B73" s="1" t="s">
        <v>25</v>
      </c>
      <c r="C73" s="1" t="s">
        <v>324</v>
      </c>
      <c r="D73" s="1">
        <v>12</v>
      </c>
      <c r="F73" s="1">
        <v>22682.42</v>
      </c>
      <c r="G73" s="1" t="s">
        <v>82</v>
      </c>
    </row>
    <row r="74" spans="1:7" ht="13.5">
      <c r="A74" s="50">
        <v>42384</v>
      </c>
      <c r="B74" s="1" t="s">
        <v>25</v>
      </c>
      <c r="C74" s="1" t="s">
        <v>326</v>
      </c>
      <c r="D74" s="1">
        <v>12</v>
      </c>
      <c r="F74" s="1">
        <v>22714.42</v>
      </c>
      <c r="G74" s="1" t="s">
        <v>82</v>
      </c>
    </row>
    <row r="75" spans="1:7" ht="13.5">
      <c r="A75" s="50">
        <v>42384</v>
      </c>
      <c r="B75" s="1" t="s">
        <v>25</v>
      </c>
      <c r="C75" s="1" t="s">
        <v>327</v>
      </c>
      <c r="D75" s="1">
        <v>12</v>
      </c>
      <c r="F75" s="1">
        <v>22726.42</v>
      </c>
      <c r="G75" s="1" t="s">
        <v>82</v>
      </c>
    </row>
    <row r="76" spans="1:7" ht="13.5">
      <c r="A76" s="50">
        <v>42384</v>
      </c>
      <c r="B76" s="1" t="s">
        <v>25</v>
      </c>
      <c r="C76" s="1" t="s">
        <v>328</v>
      </c>
      <c r="D76" s="1">
        <v>12</v>
      </c>
      <c r="F76" s="1">
        <v>22738.42</v>
      </c>
      <c r="G76" s="1" t="s">
        <v>82</v>
      </c>
    </row>
    <row r="77" spans="1:7" ht="13.5">
      <c r="A77" s="50">
        <v>42384</v>
      </c>
      <c r="B77" s="1" t="s">
        <v>25</v>
      </c>
      <c r="C77" s="1" t="s">
        <v>329</v>
      </c>
      <c r="D77" s="1">
        <v>12</v>
      </c>
      <c r="F77" s="1">
        <v>22750.42</v>
      </c>
      <c r="G77" s="1" t="s">
        <v>82</v>
      </c>
    </row>
    <row r="78" spans="1:7" ht="13.5">
      <c r="A78" s="50">
        <v>42384</v>
      </c>
      <c r="B78" s="1" t="s">
        <v>25</v>
      </c>
      <c r="C78" s="1" t="s">
        <v>330</v>
      </c>
      <c r="D78" s="1">
        <v>12</v>
      </c>
      <c r="F78" s="1">
        <v>22762.42</v>
      </c>
      <c r="G78" s="1" t="s">
        <v>82</v>
      </c>
    </row>
    <row r="79" spans="1:7" ht="13.5">
      <c r="A79" s="50">
        <v>42384</v>
      </c>
      <c r="B79" s="1" t="s">
        <v>25</v>
      </c>
      <c r="C79" s="1" t="s">
        <v>331</v>
      </c>
      <c r="D79" s="1">
        <v>12</v>
      </c>
      <c r="F79" s="1">
        <v>22774.42</v>
      </c>
      <c r="G79" s="1" t="s">
        <v>82</v>
      </c>
    </row>
    <row r="80" spans="1:7" ht="13.5">
      <c r="A80" s="50">
        <v>42384</v>
      </c>
      <c r="B80" s="1" t="s">
        <v>25</v>
      </c>
      <c r="C80" s="1" t="s">
        <v>337</v>
      </c>
      <c r="D80" s="1">
        <v>12</v>
      </c>
      <c r="F80" s="1">
        <v>22886.42</v>
      </c>
      <c r="G80" s="1" t="s">
        <v>82</v>
      </c>
    </row>
    <row r="81" spans="1:7" ht="13.5">
      <c r="A81" s="50">
        <v>42384</v>
      </c>
      <c r="B81" s="1" t="s">
        <v>25</v>
      </c>
      <c r="C81" s="1" t="s">
        <v>338</v>
      </c>
      <c r="D81" s="1">
        <v>12</v>
      </c>
      <c r="F81" s="1">
        <v>22898.42</v>
      </c>
      <c r="G81" s="1" t="s">
        <v>82</v>
      </c>
    </row>
    <row r="82" spans="1:7" ht="13.5">
      <c r="A82" s="50">
        <v>42384</v>
      </c>
      <c r="B82" s="1" t="s">
        <v>25</v>
      </c>
      <c r="C82" s="1" t="s">
        <v>340</v>
      </c>
      <c r="D82" s="1">
        <v>12</v>
      </c>
      <c r="F82" s="1">
        <v>22930.42</v>
      </c>
      <c r="G82" s="1" t="s">
        <v>82</v>
      </c>
    </row>
    <row r="83" spans="1:7" ht="13.5">
      <c r="A83" s="50">
        <v>42384</v>
      </c>
      <c r="B83" s="1" t="s">
        <v>25</v>
      </c>
      <c r="C83" s="1" t="s">
        <v>341</v>
      </c>
      <c r="D83" s="1">
        <v>12</v>
      </c>
      <c r="F83" s="1">
        <v>22942.42</v>
      </c>
      <c r="G83" s="1" t="s">
        <v>82</v>
      </c>
    </row>
    <row r="84" spans="1:7" ht="13.5">
      <c r="A84" s="50">
        <v>42384</v>
      </c>
      <c r="B84" s="1" t="s">
        <v>25</v>
      </c>
      <c r="C84" s="1" t="s">
        <v>342</v>
      </c>
      <c r="D84" s="1">
        <v>12</v>
      </c>
      <c r="F84" s="1">
        <v>22954.42</v>
      </c>
      <c r="G84" s="1" t="s">
        <v>82</v>
      </c>
    </row>
    <row r="85" spans="1:7" ht="13.5">
      <c r="A85" s="50">
        <v>42384</v>
      </c>
      <c r="B85" s="1" t="s">
        <v>25</v>
      </c>
      <c r="C85" s="1" t="s">
        <v>344</v>
      </c>
      <c r="D85" s="1">
        <v>12</v>
      </c>
      <c r="F85" s="1">
        <v>22986.42</v>
      </c>
      <c r="G85" s="1" t="s">
        <v>82</v>
      </c>
    </row>
    <row r="86" spans="1:7" ht="13.5">
      <c r="A86" s="50">
        <v>42384</v>
      </c>
      <c r="B86" s="1" t="s">
        <v>25</v>
      </c>
      <c r="C86" s="1" t="s">
        <v>347</v>
      </c>
      <c r="D86" s="1">
        <v>12</v>
      </c>
      <c r="F86" s="1">
        <v>23038.42</v>
      </c>
      <c r="G86" s="1" t="s">
        <v>82</v>
      </c>
    </row>
    <row r="87" spans="1:7" ht="13.5">
      <c r="A87" s="50">
        <v>42384</v>
      </c>
      <c r="B87" s="1" t="s">
        <v>25</v>
      </c>
      <c r="C87" s="1" t="s">
        <v>348</v>
      </c>
      <c r="D87" s="1">
        <v>12</v>
      </c>
      <c r="F87" s="1">
        <v>23050.42</v>
      </c>
      <c r="G87" s="1" t="s">
        <v>82</v>
      </c>
    </row>
    <row r="88" spans="1:7" ht="13.5">
      <c r="A88" s="50">
        <v>42384</v>
      </c>
      <c r="B88" s="1" t="s">
        <v>25</v>
      </c>
      <c r="C88" s="1" t="s">
        <v>350</v>
      </c>
      <c r="D88" s="1">
        <v>12</v>
      </c>
      <c r="F88" s="1">
        <v>23082.42</v>
      </c>
      <c r="G88" s="1" t="s">
        <v>82</v>
      </c>
    </row>
    <row r="89" spans="1:7" ht="13.5">
      <c r="A89" s="50">
        <v>42384</v>
      </c>
      <c r="B89" s="1" t="s">
        <v>25</v>
      </c>
      <c r="C89" s="1" t="s">
        <v>351</v>
      </c>
      <c r="D89" s="1">
        <v>12</v>
      </c>
      <c r="F89" s="1">
        <v>23094.42</v>
      </c>
      <c r="G89" s="1" t="s">
        <v>82</v>
      </c>
    </row>
    <row r="90" spans="1:7" ht="13.5">
      <c r="A90" s="50">
        <v>42384</v>
      </c>
      <c r="B90" s="1" t="s">
        <v>25</v>
      </c>
      <c r="C90" s="1" t="s">
        <v>354</v>
      </c>
      <c r="D90" s="1">
        <v>12</v>
      </c>
      <c r="F90" s="1">
        <v>23146.42</v>
      </c>
      <c r="G90" s="1" t="s">
        <v>82</v>
      </c>
    </row>
    <row r="91" spans="1:7" ht="13.5">
      <c r="A91" s="50">
        <v>42384</v>
      </c>
      <c r="B91" s="1" t="s">
        <v>25</v>
      </c>
      <c r="C91" s="1" t="s">
        <v>357</v>
      </c>
      <c r="D91" s="1">
        <v>12</v>
      </c>
      <c r="F91" s="1">
        <v>23198.42</v>
      </c>
      <c r="G91" s="1" t="s">
        <v>82</v>
      </c>
    </row>
    <row r="92" spans="1:7" ht="13.5">
      <c r="A92" s="50">
        <v>42384</v>
      </c>
      <c r="B92" s="1" t="s">
        <v>25</v>
      </c>
      <c r="C92" s="1" t="s">
        <v>358</v>
      </c>
      <c r="D92" s="1">
        <v>12</v>
      </c>
      <c r="F92" s="1">
        <v>23210.42</v>
      </c>
      <c r="G92" s="1" t="s">
        <v>82</v>
      </c>
    </row>
    <row r="93" spans="1:7" ht="13.5">
      <c r="A93" s="50">
        <v>42384</v>
      </c>
      <c r="B93" s="1" t="s">
        <v>25</v>
      </c>
      <c r="C93" s="1" t="s">
        <v>361</v>
      </c>
      <c r="D93" s="1">
        <v>12</v>
      </c>
      <c r="F93" s="1">
        <v>23262.42</v>
      </c>
      <c r="G93" s="1" t="s">
        <v>82</v>
      </c>
    </row>
    <row r="94" spans="1:7" ht="13.5">
      <c r="A94" s="50">
        <v>42384</v>
      </c>
      <c r="B94" s="1" t="s">
        <v>25</v>
      </c>
      <c r="C94" s="1" t="s">
        <v>362</v>
      </c>
      <c r="D94" s="1">
        <v>12</v>
      </c>
      <c r="F94" s="1">
        <v>23274.42</v>
      </c>
      <c r="G94" s="1" t="s">
        <v>82</v>
      </c>
    </row>
    <row r="95" spans="1:7" ht="13.5">
      <c r="A95" s="50">
        <v>42384</v>
      </c>
      <c r="B95" s="1" t="s">
        <v>25</v>
      </c>
      <c r="C95" s="1" t="s">
        <v>363</v>
      </c>
      <c r="D95" s="1">
        <v>12</v>
      </c>
      <c r="F95" s="1">
        <v>23286.42</v>
      </c>
      <c r="G95" s="1" t="s">
        <v>82</v>
      </c>
    </row>
    <row r="96" spans="1:7" ht="13.5">
      <c r="A96" s="50">
        <v>42384</v>
      </c>
      <c r="B96" s="1" t="s">
        <v>25</v>
      </c>
      <c r="C96" s="1" t="s">
        <v>364</v>
      </c>
      <c r="D96" s="1">
        <v>12</v>
      </c>
      <c r="F96" s="1">
        <v>23298.42</v>
      </c>
      <c r="G96" s="1" t="s">
        <v>82</v>
      </c>
    </row>
    <row r="97" spans="1:7" ht="13.5">
      <c r="A97" s="50">
        <v>42384</v>
      </c>
      <c r="B97" s="1" t="s">
        <v>25</v>
      </c>
      <c r="C97" s="1" t="s">
        <v>365</v>
      </c>
      <c r="D97" s="1">
        <v>12</v>
      </c>
      <c r="F97" s="1">
        <v>23310.42</v>
      </c>
      <c r="G97" s="1" t="s">
        <v>82</v>
      </c>
    </row>
    <row r="98" spans="1:7" ht="13.5">
      <c r="A98" s="50">
        <v>42384</v>
      </c>
      <c r="B98" s="1" t="s">
        <v>25</v>
      </c>
      <c r="C98" s="1" t="s">
        <v>366</v>
      </c>
      <c r="D98" s="1">
        <v>12</v>
      </c>
      <c r="F98" s="1">
        <v>23322.42</v>
      </c>
      <c r="G98" s="1" t="s">
        <v>82</v>
      </c>
    </row>
    <row r="99" spans="1:7" ht="13.5">
      <c r="A99" s="50">
        <v>42384</v>
      </c>
      <c r="B99" s="1" t="s">
        <v>25</v>
      </c>
      <c r="C99" s="1" t="s">
        <v>367</v>
      </c>
      <c r="D99" s="1">
        <v>12</v>
      </c>
      <c r="F99" s="1">
        <v>23334.42</v>
      </c>
      <c r="G99" s="1" t="s">
        <v>82</v>
      </c>
    </row>
    <row r="100" spans="1:7" ht="13.5">
      <c r="A100" s="50">
        <v>42384</v>
      </c>
      <c r="B100" s="1" t="s">
        <v>25</v>
      </c>
      <c r="C100" s="1" t="s">
        <v>368</v>
      </c>
      <c r="D100" s="1">
        <v>12</v>
      </c>
      <c r="F100" s="1">
        <v>23346.42</v>
      </c>
      <c r="G100" s="1" t="s">
        <v>82</v>
      </c>
    </row>
    <row r="101" spans="1:7" ht="13.5">
      <c r="A101" s="50">
        <v>42384</v>
      </c>
      <c r="B101" s="1" t="s">
        <v>25</v>
      </c>
      <c r="C101" s="1" t="s">
        <v>369</v>
      </c>
      <c r="D101" s="1">
        <v>12</v>
      </c>
      <c r="F101" s="1">
        <v>23358.42</v>
      </c>
      <c r="G101" s="1" t="s">
        <v>82</v>
      </c>
    </row>
    <row r="102" spans="1:7" ht="13.5">
      <c r="A102" s="50">
        <v>42384</v>
      </c>
      <c r="B102" s="1" t="s">
        <v>25</v>
      </c>
      <c r="C102" s="1" t="s">
        <v>370</v>
      </c>
      <c r="D102" s="1">
        <v>12</v>
      </c>
      <c r="F102" s="1">
        <v>23370.42</v>
      </c>
      <c r="G102" s="1" t="s">
        <v>82</v>
      </c>
    </row>
    <row r="103" spans="1:7" ht="13.5">
      <c r="A103" s="50">
        <v>42384</v>
      </c>
      <c r="B103" s="1" t="s">
        <v>25</v>
      </c>
      <c r="C103" s="1" t="s">
        <v>371</v>
      </c>
      <c r="D103" s="1">
        <v>12</v>
      </c>
      <c r="F103" s="1">
        <v>23382.42</v>
      </c>
      <c r="G103" s="1" t="s">
        <v>82</v>
      </c>
    </row>
    <row r="104" spans="1:7" ht="13.5">
      <c r="A104" s="50">
        <v>42384</v>
      </c>
      <c r="B104" s="1" t="s">
        <v>25</v>
      </c>
      <c r="C104" s="1" t="s">
        <v>373</v>
      </c>
      <c r="D104" s="1">
        <v>12</v>
      </c>
      <c r="F104" s="1">
        <v>23414.42</v>
      </c>
      <c r="G104" s="1" t="s">
        <v>82</v>
      </c>
    </row>
    <row r="105" spans="1:7" ht="13.5">
      <c r="A105" s="50">
        <v>42384</v>
      </c>
      <c r="B105" s="1" t="s">
        <v>25</v>
      </c>
      <c r="C105" s="1" t="s">
        <v>374</v>
      </c>
      <c r="D105" s="1">
        <v>12</v>
      </c>
      <c r="F105" s="1">
        <v>23426.42</v>
      </c>
      <c r="G105" s="1" t="s">
        <v>82</v>
      </c>
    </row>
    <row r="106" spans="1:7" ht="13.5">
      <c r="A106" s="50">
        <v>42384</v>
      </c>
      <c r="B106" s="1" t="s">
        <v>25</v>
      </c>
      <c r="C106" s="1" t="s">
        <v>375</v>
      </c>
      <c r="D106" s="1">
        <v>12</v>
      </c>
      <c r="F106" s="1">
        <v>23438.42</v>
      </c>
      <c r="G106" s="1" t="s">
        <v>82</v>
      </c>
    </row>
    <row r="107" spans="1:7" ht="13.5">
      <c r="A107" s="50">
        <v>42384</v>
      </c>
      <c r="B107" s="1" t="s">
        <v>25</v>
      </c>
      <c r="C107" s="1" t="s">
        <v>376</v>
      </c>
      <c r="D107" s="1">
        <v>12</v>
      </c>
      <c r="F107" s="1">
        <v>23450.42</v>
      </c>
      <c r="G107" s="1" t="s">
        <v>82</v>
      </c>
    </row>
    <row r="108" spans="1:7" ht="13.5">
      <c r="A108" s="50">
        <v>42384</v>
      </c>
      <c r="B108" s="1" t="s">
        <v>25</v>
      </c>
      <c r="C108" s="1" t="s">
        <v>377</v>
      </c>
      <c r="D108" s="1">
        <v>12</v>
      </c>
      <c r="F108" s="1">
        <v>23462.42</v>
      </c>
      <c r="G108" s="1" t="s">
        <v>82</v>
      </c>
    </row>
    <row r="109" spans="1:7" ht="13.5">
      <c r="A109" s="50">
        <v>42384</v>
      </c>
      <c r="B109" s="1" t="s">
        <v>25</v>
      </c>
      <c r="C109" s="1" t="s">
        <v>379</v>
      </c>
      <c r="D109" s="1">
        <v>12</v>
      </c>
      <c r="F109" s="1">
        <v>23494.42</v>
      </c>
      <c r="G109" s="1" t="s">
        <v>82</v>
      </c>
    </row>
    <row r="110" spans="1:7" ht="13.5">
      <c r="A110" s="50">
        <v>42384</v>
      </c>
      <c r="B110" s="1" t="s">
        <v>25</v>
      </c>
      <c r="C110" s="1" t="s">
        <v>380</v>
      </c>
      <c r="D110" s="1">
        <v>12</v>
      </c>
      <c r="F110" s="1">
        <v>23506.42</v>
      </c>
      <c r="G110" s="1" t="s">
        <v>82</v>
      </c>
    </row>
    <row r="111" spans="1:7" ht="13.5">
      <c r="A111" s="50">
        <v>42384</v>
      </c>
      <c r="B111" s="1" t="s">
        <v>25</v>
      </c>
      <c r="C111" s="1" t="s">
        <v>381</v>
      </c>
      <c r="D111" s="1">
        <v>12</v>
      </c>
      <c r="F111" s="1">
        <v>23518.42</v>
      </c>
      <c r="G111" s="1" t="s">
        <v>82</v>
      </c>
    </row>
    <row r="112" spans="1:7" ht="13.5">
      <c r="A112" s="50">
        <v>42384</v>
      </c>
      <c r="B112" s="1" t="s">
        <v>25</v>
      </c>
      <c r="C112" s="1" t="s">
        <v>382</v>
      </c>
      <c r="D112" s="1">
        <v>12</v>
      </c>
      <c r="F112" s="1">
        <v>23530.42</v>
      </c>
      <c r="G112" s="1" t="s">
        <v>82</v>
      </c>
    </row>
    <row r="113" spans="1:7" ht="13.5">
      <c r="A113" s="50">
        <v>42384</v>
      </c>
      <c r="B113" s="1" t="s">
        <v>25</v>
      </c>
      <c r="C113" s="1" t="s">
        <v>385</v>
      </c>
      <c r="D113" s="1">
        <v>12</v>
      </c>
      <c r="F113" s="1">
        <v>23582.42</v>
      </c>
      <c r="G113" s="1" t="s">
        <v>82</v>
      </c>
    </row>
    <row r="114" spans="1:7" ht="13.5">
      <c r="A114" s="50">
        <v>42384</v>
      </c>
      <c r="B114" s="1" t="s">
        <v>25</v>
      </c>
      <c r="C114" s="1" t="s">
        <v>387</v>
      </c>
      <c r="D114" s="1">
        <v>12</v>
      </c>
      <c r="F114" s="1">
        <v>23614.42</v>
      </c>
      <c r="G114" s="1" t="s">
        <v>82</v>
      </c>
    </row>
    <row r="115" spans="1:7" ht="13.5">
      <c r="A115" s="50">
        <v>42384</v>
      </c>
      <c r="B115" s="1" t="s">
        <v>25</v>
      </c>
      <c r="C115" s="1" t="s">
        <v>388</v>
      </c>
      <c r="D115" s="1">
        <v>12</v>
      </c>
      <c r="F115" s="1">
        <v>23626.42</v>
      </c>
      <c r="G115" s="1" t="s">
        <v>82</v>
      </c>
    </row>
    <row r="116" spans="1:7" ht="13.5">
      <c r="A116" s="50">
        <v>42384</v>
      </c>
      <c r="B116" s="1" t="s">
        <v>25</v>
      </c>
      <c r="C116" s="1" t="s">
        <v>389</v>
      </c>
      <c r="D116" s="1">
        <v>12</v>
      </c>
      <c r="F116" s="1">
        <v>23638.42</v>
      </c>
      <c r="G116" s="1" t="s">
        <v>82</v>
      </c>
    </row>
    <row r="117" spans="1:7" ht="13.5">
      <c r="A117" s="50">
        <v>42384</v>
      </c>
      <c r="B117" s="1" t="s">
        <v>25</v>
      </c>
      <c r="C117" s="1" t="s">
        <v>390</v>
      </c>
      <c r="D117" s="1">
        <v>12</v>
      </c>
      <c r="F117" s="1">
        <v>23650.42</v>
      </c>
      <c r="G117" s="1" t="s">
        <v>82</v>
      </c>
    </row>
    <row r="118" spans="1:7" ht="13.5">
      <c r="A118" s="50">
        <v>42384</v>
      </c>
      <c r="B118" s="1" t="s">
        <v>25</v>
      </c>
      <c r="C118" s="1" t="s">
        <v>391</v>
      </c>
      <c r="D118" s="1">
        <v>12</v>
      </c>
      <c r="F118" s="1">
        <v>23662.42</v>
      </c>
      <c r="G118" s="1" t="s">
        <v>82</v>
      </c>
    </row>
    <row r="119" spans="1:7" ht="13.5">
      <c r="A119" s="50">
        <v>42384</v>
      </c>
      <c r="B119" s="1" t="s">
        <v>25</v>
      </c>
      <c r="C119" s="1" t="s">
        <v>392</v>
      </c>
      <c r="D119" s="1">
        <v>12</v>
      </c>
      <c r="F119" s="1">
        <v>23674.42</v>
      </c>
      <c r="G119" s="1" t="s">
        <v>82</v>
      </c>
    </row>
    <row r="120" spans="1:7" ht="13.5">
      <c r="A120" s="50">
        <v>42384</v>
      </c>
      <c r="B120" s="1" t="s">
        <v>25</v>
      </c>
      <c r="C120" s="1" t="s">
        <v>393</v>
      </c>
      <c r="D120" s="1">
        <v>12</v>
      </c>
      <c r="F120" s="1">
        <v>23686.42</v>
      </c>
      <c r="G120" s="1" t="s">
        <v>82</v>
      </c>
    </row>
    <row r="121" spans="1:7" ht="13.5">
      <c r="A121" s="50">
        <v>42384</v>
      </c>
      <c r="B121" s="1" t="s">
        <v>25</v>
      </c>
      <c r="C121" s="1" t="s">
        <v>394</v>
      </c>
      <c r="D121" s="1">
        <v>12</v>
      </c>
      <c r="F121" s="1">
        <v>23698.42</v>
      </c>
      <c r="G121" s="1" t="s">
        <v>82</v>
      </c>
    </row>
    <row r="122" spans="1:7" ht="13.5">
      <c r="A122" s="50">
        <v>42384</v>
      </c>
      <c r="B122" s="1" t="s">
        <v>25</v>
      </c>
      <c r="C122" s="1" t="s">
        <v>395</v>
      </c>
      <c r="D122" s="1">
        <v>12</v>
      </c>
      <c r="F122" s="1">
        <v>23710.42</v>
      </c>
      <c r="G122" s="1" t="s">
        <v>82</v>
      </c>
    </row>
    <row r="123" spans="1:7" ht="13.5">
      <c r="A123" s="50">
        <v>42384</v>
      </c>
      <c r="B123" s="1" t="s">
        <v>25</v>
      </c>
      <c r="C123" s="1" t="s">
        <v>396</v>
      </c>
      <c r="D123" s="1">
        <v>12</v>
      </c>
      <c r="F123" s="1">
        <v>23722.42</v>
      </c>
      <c r="G123" s="1" t="s">
        <v>82</v>
      </c>
    </row>
    <row r="124" spans="1:7" ht="13.5">
      <c r="A124" s="50">
        <v>42384</v>
      </c>
      <c r="B124" s="1" t="s">
        <v>25</v>
      </c>
      <c r="C124" s="1" t="s">
        <v>397</v>
      </c>
      <c r="D124" s="1">
        <v>12</v>
      </c>
      <c r="F124" s="1">
        <v>23734.42</v>
      </c>
      <c r="G124" s="1" t="s">
        <v>82</v>
      </c>
    </row>
    <row r="125" spans="1:7" ht="13.5">
      <c r="A125" s="50">
        <v>42384</v>
      </c>
      <c r="B125" s="1" t="s">
        <v>25</v>
      </c>
      <c r="C125" s="1" t="s">
        <v>400</v>
      </c>
      <c r="D125" s="1">
        <v>12</v>
      </c>
      <c r="F125" s="1">
        <v>23786.42</v>
      </c>
      <c r="G125" s="1" t="s">
        <v>82</v>
      </c>
    </row>
    <row r="126" spans="1:7" ht="13.5">
      <c r="A126" s="50">
        <v>42384</v>
      </c>
      <c r="B126" s="1" t="s">
        <v>25</v>
      </c>
      <c r="C126" s="1" t="s">
        <v>401</v>
      </c>
      <c r="D126" s="1">
        <v>12</v>
      </c>
      <c r="F126" s="1">
        <v>23798.42</v>
      </c>
      <c r="G126" s="1" t="s">
        <v>82</v>
      </c>
    </row>
    <row r="127" spans="1:7" ht="13.5">
      <c r="A127" s="50">
        <v>42384</v>
      </c>
      <c r="B127" s="1" t="s">
        <v>25</v>
      </c>
      <c r="C127" s="1" t="s">
        <v>404</v>
      </c>
      <c r="D127" s="1">
        <v>12</v>
      </c>
      <c r="F127" s="1">
        <v>23850.42</v>
      </c>
      <c r="G127" s="1" t="s">
        <v>82</v>
      </c>
    </row>
    <row r="128" spans="1:7" ht="13.5">
      <c r="A128" s="50">
        <v>42384</v>
      </c>
      <c r="B128" s="1" t="s">
        <v>25</v>
      </c>
      <c r="C128" s="1" t="s">
        <v>407</v>
      </c>
      <c r="D128" s="1">
        <v>12</v>
      </c>
      <c r="F128" s="1">
        <v>23902.42</v>
      </c>
      <c r="G128" s="1" t="s">
        <v>82</v>
      </c>
    </row>
    <row r="129" spans="1:7" ht="13.5">
      <c r="A129" s="50">
        <v>42384</v>
      </c>
      <c r="B129" s="1" t="s">
        <v>25</v>
      </c>
      <c r="C129" s="1" t="s">
        <v>408</v>
      </c>
      <c r="D129" s="1">
        <v>12</v>
      </c>
      <c r="F129" s="1">
        <v>23914.42</v>
      </c>
      <c r="G129" s="1" t="s">
        <v>82</v>
      </c>
    </row>
    <row r="130" spans="1:7" ht="13.5">
      <c r="A130" s="50">
        <v>42384</v>
      </c>
      <c r="B130" s="1" t="s">
        <v>25</v>
      </c>
      <c r="C130" s="1" t="s">
        <v>409</v>
      </c>
      <c r="D130" s="1">
        <v>12</v>
      </c>
      <c r="F130" s="1">
        <v>23926.42</v>
      </c>
      <c r="G130" s="1" t="s">
        <v>82</v>
      </c>
    </row>
    <row r="131" spans="1:7" ht="13.5">
      <c r="A131" s="50">
        <v>42384</v>
      </c>
      <c r="B131" s="1" t="s">
        <v>25</v>
      </c>
      <c r="C131" s="1" t="s">
        <v>410</v>
      </c>
      <c r="D131" s="1">
        <v>12</v>
      </c>
      <c r="F131" s="1">
        <v>23938.42</v>
      </c>
      <c r="G131" s="1" t="s">
        <v>82</v>
      </c>
    </row>
    <row r="132" spans="1:7" ht="13.5">
      <c r="A132" s="50">
        <v>42384</v>
      </c>
      <c r="B132" s="1" t="s">
        <v>25</v>
      </c>
      <c r="C132" s="1" t="s">
        <v>411</v>
      </c>
      <c r="D132" s="1">
        <v>12</v>
      </c>
      <c r="F132" s="1">
        <v>23950.42</v>
      </c>
      <c r="G132" s="1" t="s">
        <v>82</v>
      </c>
    </row>
    <row r="133" spans="1:7" ht="13.5">
      <c r="A133" s="50">
        <v>42384</v>
      </c>
      <c r="B133" s="1" t="s">
        <v>25</v>
      </c>
      <c r="C133" s="1" t="s">
        <v>412</v>
      </c>
      <c r="D133" s="1">
        <v>12</v>
      </c>
      <c r="F133" s="1">
        <v>23962.42</v>
      </c>
      <c r="G133" s="1" t="s">
        <v>82</v>
      </c>
    </row>
    <row r="134" spans="1:7" ht="13.5">
      <c r="A134" s="50">
        <v>42384</v>
      </c>
      <c r="B134" s="1" t="s">
        <v>25</v>
      </c>
      <c r="C134" s="1" t="s">
        <v>413</v>
      </c>
      <c r="D134" s="1">
        <v>12</v>
      </c>
      <c r="F134" s="1">
        <v>23974.42</v>
      </c>
      <c r="G134" s="1" t="s">
        <v>82</v>
      </c>
    </row>
    <row r="135" spans="1:7" ht="13.5">
      <c r="A135" s="50">
        <v>42384</v>
      </c>
      <c r="B135" s="1" t="s">
        <v>25</v>
      </c>
      <c r="C135" s="1" t="s">
        <v>415</v>
      </c>
      <c r="D135" s="1">
        <v>12</v>
      </c>
      <c r="F135" s="1">
        <v>24006.42</v>
      </c>
      <c r="G135" s="1" t="s">
        <v>82</v>
      </c>
    </row>
    <row r="136" spans="1:7" ht="13.5">
      <c r="A136" s="50">
        <v>42384</v>
      </c>
      <c r="B136" s="1" t="s">
        <v>25</v>
      </c>
      <c r="C136" s="1" t="s">
        <v>416</v>
      </c>
      <c r="D136" s="1">
        <v>12</v>
      </c>
      <c r="F136" s="1">
        <v>24018.42</v>
      </c>
      <c r="G136" s="1" t="s">
        <v>82</v>
      </c>
    </row>
    <row r="137" spans="1:7" ht="13.5">
      <c r="A137" s="50">
        <v>42384</v>
      </c>
      <c r="B137" s="1" t="s">
        <v>25</v>
      </c>
      <c r="C137" s="1" t="s">
        <v>417</v>
      </c>
      <c r="D137" s="1">
        <v>12</v>
      </c>
      <c r="F137" s="1">
        <v>24030.42</v>
      </c>
      <c r="G137" s="1" t="s">
        <v>82</v>
      </c>
    </row>
    <row r="138" spans="1:7" ht="13.5">
      <c r="A138" s="50">
        <v>42384</v>
      </c>
      <c r="B138" s="1" t="s">
        <v>25</v>
      </c>
      <c r="C138" s="1" t="s">
        <v>420</v>
      </c>
      <c r="D138" s="1">
        <v>12</v>
      </c>
      <c r="F138" s="1">
        <v>24082.42</v>
      </c>
      <c r="G138" s="1" t="s">
        <v>82</v>
      </c>
    </row>
    <row r="139" spans="1:7" ht="13.5">
      <c r="A139" s="50">
        <v>42384</v>
      </c>
      <c r="B139" s="1" t="s">
        <v>25</v>
      </c>
      <c r="C139" s="1" t="s">
        <v>421</v>
      </c>
      <c r="D139" s="1">
        <v>12</v>
      </c>
      <c r="F139" s="1">
        <v>24094.42</v>
      </c>
      <c r="G139" s="1" t="s">
        <v>82</v>
      </c>
    </row>
    <row r="140" spans="1:7" ht="13.5">
      <c r="A140" s="50">
        <v>42384</v>
      </c>
      <c r="B140" s="1" t="s">
        <v>33</v>
      </c>
      <c r="C140" s="1" t="s">
        <v>430</v>
      </c>
      <c r="D140" s="1">
        <v>12</v>
      </c>
      <c r="F140" s="1">
        <v>24976.42</v>
      </c>
      <c r="G140" s="1" t="s">
        <v>82</v>
      </c>
    </row>
    <row r="141" spans="1:7" ht="13.5">
      <c r="A141" s="50">
        <v>42384</v>
      </c>
      <c r="B141" s="1" t="s">
        <v>25</v>
      </c>
      <c r="C141" s="1" t="s">
        <v>43</v>
      </c>
      <c r="D141" s="1">
        <v>12</v>
      </c>
      <c r="F141" s="1">
        <v>24988.42</v>
      </c>
      <c r="G141" s="1" t="s">
        <v>82</v>
      </c>
    </row>
    <row r="142" spans="1:7" ht="13.5">
      <c r="A142" s="50">
        <v>42384</v>
      </c>
      <c r="B142" s="1" t="s">
        <v>25</v>
      </c>
      <c r="C142" s="1" t="s">
        <v>56</v>
      </c>
      <c r="D142" s="1">
        <v>12</v>
      </c>
      <c r="F142" s="1">
        <v>25000.42</v>
      </c>
      <c r="G142" s="1" t="s">
        <v>82</v>
      </c>
    </row>
    <row r="143" spans="1:7" ht="13.5">
      <c r="A143" s="50">
        <v>42384</v>
      </c>
      <c r="B143" s="1" t="s">
        <v>25</v>
      </c>
      <c r="C143" s="1" t="s">
        <v>57</v>
      </c>
      <c r="D143" s="1">
        <v>12</v>
      </c>
      <c r="F143" s="1">
        <v>25012.42</v>
      </c>
      <c r="G143" s="1" t="s">
        <v>82</v>
      </c>
    </row>
    <row r="144" spans="1:7" ht="13.5">
      <c r="A144" s="50">
        <v>42384</v>
      </c>
      <c r="B144" s="1" t="s">
        <v>25</v>
      </c>
      <c r="C144" s="1" t="s">
        <v>51</v>
      </c>
      <c r="D144" s="1">
        <v>12</v>
      </c>
      <c r="F144" s="1">
        <v>25064.42</v>
      </c>
      <c r="G144" s="1" t="s">
        <v>82</v>
      </c>
    </row>
    <row r="145" spans="1:7" ht="13.5">
      <c r="A145" s="50">
        <v>42384</v>
      </c>
      <c r="B145" s="1" t="s">
        <v>25</v>
      </c>
      <c r="C145" s="1" t="s">
        <v>52</v>
      </c>
      <c r="D145" s="1">
        <v>12</v>
      </c>
      <c r="F145" s="1">
        <v>25076.42</v>
      </c>
      <c r="G145" s="1" t="s">
        <v>82</v>
      </c>
    </row>
    <row r="146" spans="1:7" ht="13.5">
      <c r="A146" s="50">
        <v>42384</v>
      </c>
      <c r="B146" s="1" t="s">
        <v>25</v>
      </c>
      <c r="C146" s="1" t="s">
        <v>34</v>
      </c>
      <c r="D146" s="1">
        <v>12</v>
      </c>
      <c r="F146" s="1">
        <v>25108.42</v>
      </c>
      <c r="G146" s="1" t="s">
        <v>82</v>
      </c>
    </row>
    <row r="147" spans="1:7" ht="13.5">
      <c r="A147" s="50">
        <v>42384</v>
      </c>
      <c r="B147" s="1" t="s">
        <v>25</v>
      </c>
      <c r="C147" s="1" t="s">
        <v>53</v>
      </c>
      <c r="D147" s="1">
        <v>12</v>
      </c>
      <c r="F147" s="1">
        <v>25120.42</v>
      </c>
      <c r="G147" s="1" t="s">
        <v>82</v>
      </c>
    </row>
    <row r="148" spans="1:7" ht="13.5">
      <c r="A148" s="50">
        <v>42384</v>
      </c>
      <c r="B148" s="1" t="s">
        <v>25</v>
      </c>
      <c r="C148" s="1" t="s">
        <v>58</v>
      </c>
      <c r="D148" s="1">
        <v>12</v>
      </c>
      <c r="F148" s="1">
        <v>25132.42</v>
      </c>
      <c r="G148" s="1" t="s">
        <v>82</v>
      </c>
    </row>
    <row r="149" spans="1:7" ht="13.5">
      <c r="A149" s="50">
        <v>42384</v>
      </c>
      <c r="B149" s="1" t="s">
        <v>25</v>
      </c>
      <c r="C149" s="1" t="s">
        <v>47</v>
      </c>
      <c r="D149" s="1">
        <v>12</v>
      </c>
      <c r="F149" s="1">
        <v>25144.42</v>
      </c>
      <c r="G149" s="1" t="s">
        <v>82</v>
      </c>
    </row>
    <row r="150" spans="1:7" ht="13.5">
      <c r="A150" s="50">
        <v>42384</v>
      </c>
      <c r="B150" s="1" t="s">
        <v>25</v>
      </c>
      <c r="C150" s="1" t="s">
        <v>38</v>
      </c>
      <c r="D150" s="1">
        <v>12</v>
      </c>
      <c r="F150" s="1">
        <v>25156.42</v>
      </c>
      <c r="G150" s="1" t="s">
        <v>82</v>
      </c>
    </row>
    <row r="151" spans="1:7" ht="13.5">
      <c r="A151" s="50">
        <v>42384</v>
      </c>
      <c r="B151" s="1" t="s">
        <v>25</v>
      </c>
      <c r="C151" s="1" t="s">
        <v>45</v>
      </c>
      <c r="D151" s="1">
        <v>12</v>
      </c>
      <c r="F151" s="1">
        <v>25168.42</v>
      </c>
      <c r="G151" s="1" t="s">
        <v>82</v>
      </c>
    </row>
    <row r="152" spans="1:7" ht="13.5">
      <c r="A152" s="50">
        <v>42384</v>
      </c>
      <c r="B152" s="1" t="s">
        <v>25</v>
      </c>
      <c r="C152" s="1" t="s">
        <v>36</v>
      </c>
      <c r="D152" s="1">
        <v>12</v>
      </c>
      <c r="F152" s="1">
        <v>25180.42</v>
      </c>
      <c r="G152" s="1" t="s">
        <v>82</v>
      </c>
    </row>
    <row r="153" spans="1:7" ht="13.5">
      <c r="A153" s="50">
        <v>42384</v>
      </c>
      <c r="B153" s="1" t="s">
        <v>25</v>
      </c>
      <c r="C153" s="1" t="s">
        <v>40</v>
      </c>
      <c r="D153" s="1">
        <v>12</v>
      </c>
      <c r="F153" s="1">
        <v>25192.42</v>
      </c>
      <c r="G153" s="1" t="s">
        <v>82</v>
      </c>
    </row>
    <row r="154" spans="1:7" ht="13.5">
      <c r="A154" s="50">
        <v>42384</v>
      </c>
      <c r="B154" s="1" t="s">
        <v>25</v>
      </c>
      <c r="C154" s="1" t="s">
        <v>55</v>
      </c>
      <c r="D154" s="1">
        <v>12</v>
      </c>
      <c r="F154" s="1">
        <v>25204.42</v>
      </c>
      <c r="G154" s="1" t="s">
        <v>82</v>
      </c>
    </row>
    <row r="155" spans="1:7" ht="13.5">
      <c r="A155" s="50">
        <v>42384</v>
      </c>
      <c r="B155" s="1" t="s">
        <v>25</v>
      </c>
      <c r="C155" s="1" t="s">
        <v>44</v>
      </c>
      <c r="D155" s="1">
        <v>12</v>
      </c>
      <c r="F155" s="1">
        <v>25216.42</v>
      </c>
      <c r="G155" s="1" t="s">
        <v>82</v>
      </c>
    </row>
    <row r="156" spans="1:7" ht="13.5">
      <c r="A156" s="50">
        <v>42384</v>
      </c>
      <c r="B156" s="1" t="s">
        <v>25</v>
      </c>
      <c r="C156" s="1" t="s">
        <v>431</v>
      </c>
      <c r="D156" s="1">
        <v>12</v>
      </c>
      <c r="F156" s="1">
        <v>25228.42</v>
      </c>
      <c r="G156" s="1" t="s">
        <v>82</v>
      </c>
    </row>
    <row r="157" spans="1:7" ht="13.5">
      <c r="A157" s="50">
        <v>42384</v>
      </c>
      <c r="B157" s="1" t="s">
        <v>25</v>
      </c>
      <c r="C157" s="1" t="s">
        <v>48</v>
      </c>
      <c r="D157" s="1">
        <v>12</v>
      </c>
      <c r="F157" s="1">
        <v>25240.42</v>
      </c>
      <c r="G157" s="1" t="s">
        <v>82</v>
      </c>
    </row>
    <row r="158" spans="1:7" ht="13.5">
      <c r="A158" s="50">
        <v>42384</v>
      </c>
      <c r="B158" s="1" t="s">
        <v>25</v>
      </c>
      <c r="C158" s="1" t="s">
        <v>59</v>
      </c>
      <c r="D158" s="1">
        <v>12</v>
      </c>
      <c r="F158" s="1">
        <v>25252.42</v>
      </c>
      <c r="G158" s="1" t="s">
        <v>82</v>
      </c>
    </row>
    <row r="159" spans="1:7" ht="13.5">
      <c r="A159" s="50">
        <v>42384</v>
      </c>
      <c r="B159" s="1" t="s">
        <v>25</v>
      </c>
      <c r="C159" s="1" t="s">
        <v>49</v>
      </c>
      <c r="D159" s="1">
        <v>12</v>
      </c>
      <c r="F159" s="1">
        <v>25264.42</v>
      </c>
      <c r="G159" s="1" t="s">
        <v>82</v>
      </c>
    </row>
    <row r="160" spans="1:7" ht="13.5">
      <c r="A160" s="50">
        <v>42384</v>
      </c>
      <c r="B160" s="1" t="s">
        <v>25</v>
      </c>
      <c r="C160" s="1" t="s">
        <v>50</v>
      </c>
      <c r="D160" s="1">
        <v>12</v>
      </c>
      <c r="F160" s="1">
        <v>25276.42</v>
      </c>
      <c r="G160" s="1" t="s">
        <v>82</v>
      </c>
    </row>
    <row r="161" spans="1:7" ht="13.5">
      <c r="A161" s="50">
        <v>42384</v>
      </c>
      <c r="B161" s="1" t="s">
        <v>25</v>
      </c>
      <c r="C161" s="1" t="s">
        <v>39</v>
      </c>
      <c r="D161" s="1">
        <v>12</v>
      </c>
      <c r="F161" s="1">
        <v>25288.42</v>
      </c>
      <c r="G161" s="1" t="s">
        <v>82</v>
      </c>
    </row>
    <row r="162" spans="1:7" ht="13.5">
      <c r="A162" s="50">
        <v>42384</v>
      </c>
      <c r="B162" s="1" t="s">
        <v>25</v>
      </c>
      <c r="C162" s="1" t="s">
        <v>41</v>
      </c>
      <c r="D162" s="1">
        <v>12</v>
      </c>
      <c r="F162" s="1">
        <v>25300.42</v>
      </c>
      <c r="G162" s="1" t="s">
        <v>82</v>
      </c>
    </row>
    <row r="163" spans="1:7" ht="13.5">
      <c r="A163" s="50">
        <v>42384</v>
      </c>
      <c r="B163" s="1" t="s">
        <v>25</v>
      </c>
      <c r="C163" s="1" t="s">
        <v>432</v>
      </c>
      <c r="D163" s="1">
        <v>12</v>
      </c>
      <c r="F163" s="1">
        <v>25312.42</v>
      </c>
      <c r="G163" s="1" t="s">
        <v>82</v>
      </c>
    </row>
    <row r="164" spans="1:7" ht="13.5">
      <c r="A164" s="50">
        <v>42384</v>
      </c>
      <c r="B164" s="1" t="s">
        <v>25</v>
      </c>
      <c r="C164" s="1" t="s">
        <v>35</v>
      </c>
      <c r="D164" s="1">
        <v>12</v>
      </c>
      <c r="F164" s="1">
        <v>25324.42</v>
      </c>
      <c r="G164" s="1" t="s">
        <v>82</v>
      </c>
    </row>
    <row r="165" spans="1:7" ht="13.5">
      <c r="A165" s="50">
        <v>42384</v>
      </c>
      <c r="B165" s="1" t="s">
        <v>25</v>
      </c>
      <c r="C165" s="1" t="s">
        <v>54</v>
      </c>
      <c r="D165" s="1">
        <v>12</v>
      </c>
      <c r="F165" s="1">
        <v>25336.42</v>
      </c>
      <c r="G165" s="1" t="s">
        <v>82</v>
      </c>
    </row>
    <row r="166" spans="1:7" ht="13.5">
      <c r="A166" s="50">
        <v>42384</v>
      </c>
      <c r="B166" s="1" t="s">
        <v>25</v>
      </c>
      <c r="C166" s="1" t="s">
        <v>37</v>
      </c>
      <c r="D166" s="1">
        <v>12</v>
      </c>
      <c r="F166" s="1">
        <v>25348.42</v>
      </c>
      <c r="G166" s="1" t="s">
        <v>82</v>
      </c>
    </row>
    <row r="167" spans="1:7" ht="13.5">
      <c r="A167" s="50">
        <v>42384</v>
      </c>
      <c r="B167" s="1" t="s">
        <v>25</v>
      </c>
      <c r="C167" s="1" t="s">
        <v>263</v>
      </c>
      <c r="D167" s="1">
        <v>20</v>
      </c>
      <c r="F167" s="1">
        <v>21792.42</v>
      </c>
      <c r="G167" s="1" t="s">
        <v>82</v>
      </c>
    </row>
    <row r="168" spans="1:7" ht="13.5">
      <c r="A168" s="50">
        <v>42384</v>
      </c>
      <c r="B168" s="1" t="s">
        <v>25</v>
      </c>
      <c r="C168" s="1" t="s">
        <v>269</v>
      </c>
      <c r="D168" s="1">
        <v>20</v>
      </c>
      <c r="F168" s="1">
        <v>21872.42</v>
      </c>
      <c r="G168" s="1" t="s">
        <v>82</v>
      </c>
    </row>
    <row r="169" spans="1:7" ht="13.5">
      <c r="A169" s="50">
        <v>42384</v>
      </c>
      <c r="B169" s="1" t="s">
        <v>25</v>
      </c>
      <c r="C169" s="1" t="s">
        <v>270</v>
      </c>
      <c r="D169" s="1">
        <v>20</v>
      </c>
      <c r="F169" s="1">
        <v>21892.42</v>
      </c>
      <c r="G169" s="1" t="s">
        <v>82</v>
      </c>
    </row>
    <row r="170" spans="1:7" ht="13.5">
      <c r="A170" s="50">
        <v>42384</v>
      </c>
      <c r="B170" s="1" t="s">
        <v>25</v>
      </c>
      <c r="C170" s="1" t="s">
        <v>271</v>
      </c>
      <c r="D170" s="1">
        <v>20</v>
      </c>
      <c r="F170" s="1">
        <v>21912.42</v>
      </c>
      <c r="G170" s="1" t="s">
        <v>82</v>
      </c>
    </row>
    <row r="171" spans="1:7" ht="13.5">
      <c r="A171" s="50">
        <v>42384</v>
      </c>
      <c r="B171" s="1" t="s">
        <v>25</v>
      </c>
      <c r="C171" s="1" t="s">
        <v>276</v>
      </c>
      <c r="D171" s="1">
        <v>20</v>
      </c>
      <c r="F171" s="1">
        <v>21980.42</v>
      </c>
      <c r="G171" s="1" t="s">
        <v>82</v>
      </c>
    </row>
    <row r="172" spans="1:7" ht="13.5">
      <c r="A172" s="50">
        <v>42384</v>
      </c>
      <c r="B172" s="1" t="s">
        <v>25</v>
      </c>
      <c r="C172" s="1" t="s">
        <v>277</v>
      </c>
      <c r="D172" s="1">
        <v>20</v>
      </c>
      <c r="F172" s="1">
        <v>22000.42</v>
      </c>
      <c r="G172" s="1" t="s">
        <v>82</v>
      </c>
    </row>
    <row r="173" spans="1:7" ht="13.5">
      <c r="A173" s="50">
        <v>42384</v>
      </c>
      <c r="B173" s="1" t="s">
        <v>25</v>
      </c>
      <c r="C173" s="1" t="s">
        <v>279</v>
      </c>
      <c r="D173" s="1">
        <v>20</v>
      </c>
      <c r="F173" s="1">
        <v>22032.42</v>
      </c>
      <c r="G173" s="1" t="s">
        <v>82</v>
      </c>
    </row>
    <row r="174" spans="1:7" ht="13.5">
      <c r="A174" s="50">
        <v>42384</v>
      </c>
      <c r="B174" s="1" t="s">
        <v>25</v>
      </c>
      <c r="C174" s="1" t="s">
        <v>281</v>
      </c>
      <c r="D174" s="1">
        <v>20</v>
      </c>
      <c r="F174" s="1">
        <v>22064.42</v>
      </c>
      <c r="G174" s="1" t="s">
        <v>82</v>
      </c>
    </row>
    <row r="175" spans="1:7" ht="13.5">
      <c r="A175" s="50">
        <v>42384</v>
      </c>
      <c r="B175" s="1" t="s">
        <v>25</v>
      </c>
      <c r="C175" s="1" t="s">
        <v>283</v>
      </c>
      <c r="D175" s="1">
        <v>20</v>
      </c>
      <c r="F175" s="1">
        <v>22096.42</v>
      </c>
      <c r="G175" s="1" t="s">
        <v>82</v>
      </c>
    </row>
    <row r="176" spans="1:7" ht="13.5">
      <c r="A176" s="50">
        <v>42384</v>
      </c>
      <c r="B176" s="1" t="s">
        <v>25</v>
      </c>
      <c r="C176" s="1" t="s">
        <v>285</v>
      </c>
      <c r="D176" s="1">
        <v>20</v>
      </c>
      <c r="F176" s="1">
        <v>22126.42</v>
      </c>
      <c r="G176" s="1" t="s">
        <v>82</v>
      </c>
    </row>
    <row r="177" spans="1:7" ht="13.5">
      <c r="A177" s="50">
        <v>42384</v>
      </c>
      <c r="B177" s="1" t="s">
        <v>25</v>
      </c>
      <c r="C177" s="1" t="s">
        <v>291</v>
      </c>
      <c r="D177" s="1">
        <v>20</v>
      </c>
      <c r="F177" s="1">
        <v>22206.42</v>
      </c>
      <c r="G177" s="1" t="s">
        <v>82</v>
      </c>
    </row>
    <row r="178" spans="1:7" ht="13.5">
      <c r="A178" s="50">
        <v>42384</v>
      </c>
      <c r="B178" s="1" t="s">
        <v>25</v>
      </c>
      <c r="C178" s="1" t="s">
        <v>294</v>
      </c>
      <c r="D178" s="1">
        <v>20</v>
      </c>
      <c r="F178" s="1">
        <v>22250.42</v>
      </c>
      <c r="G178" s="1" t="s">
        <v>82</v>
      </c>
    </row>
    <row r="179" spans="1:7" ht="13.5">
      <c r="A179" s="50">
        <v>42384</v>
      </c>
      <c r="B179" s="1" t="s">
        <v>25</v>
      </c>
      <c r="C179" s="1" t="s">
        <v>296</v>
      </c>
      <c r="D179" s="1">
        <v>20</v>
      </c>
      <c r="F179" s="1">
        <v>22282.42</v>
      </c>
      <c r="G179" s="1" t="s">
        <v>82</v>
      </c>
    </row>
    <row r="180" spans="1:7" ht="13.5">
      <c r="A180" s="50">
        <v>42384</v>
      </c>
      <c r="B180" s="1" t="s">
        <v>25</v>
      </c>
      <c r="C180" s="1" t="s">
        <v>306</v>
      </c>
      <c r="D180" s="1">
        <v>20</v>
      </c>
      <c r="F180" s="1">
        <v>22410.42</v>
      </c>
      <c r="G180" s="1" t="s">
        <v>82</v>
      </c>
    </row>
    <row r="181" spans="1:7" ht="13.5">
      <c r="A181" s="50">
        <v>42384</v>
      </c>
      <c r="B181" s="1" t="s">
        <v>25</v>
      </c>
      <c r="C181" s="1" t="s">
        <v>309</v>
      </c>
      <c r="D181" s="1">
        <v>20</v>
      </c>
      <c r="F181" s="1">
        <v>22454.42</v>
      </c>
      <c r="G181" s="1" t="s">
        <v>82</v>
      </c>
    </row>
    <row r="182" spans="1:7" ht="13.5">
      <c r="A182" s="50">
        <v>42384</v>
      </c>
      <c r="B182" s="1" t="s">
        <v>25</v>
      </c>
      <c r="C182" s="1" t="s">
        <v>312</v>
      </c>
      <c r="D182" s="1">
        <v>20</v>
      </c>
      <c r="F182" s="1">
        <v>22498.42</v>
      </c>
      <c r="G182" s="1" t="s">
        <v>82</v>
      </c>
    </row>
    <row r="183" spans="1:7" ht="13.5">
      <c r="A183" s="50">
        <v>42384</v>
      </c>
      <c r="B183" s="1" t="s">
        <v>25</v>
      </c>
      <c r="C183" s="1" t="s">
        <v>314</v>
      </c>
      <c r="D183" s="1">
        <v>20</v>
      </c>
      <c r="F183" s="1">
        <v>22530.42</v>
      </c>
      <c r="G183" s="1" t="s">
        <v>82</v>
      </c>
    </row>
    <row r="184" spans="1:7" ht="13.5">
      <c r="A184" s="50">
        <v>42384</v>
      </c>
      <c r="B184" s="1" t="s">
        <v>25</v>
      </c>
      <c r="C184" s="1" t="s">
        <v>318</v>
      </c>
      <c r="D184" s="1">
        <v>20</v>
      </c>
      <c r="F184" s="1">
        <v>22586.42</v>
      </c>
      <c r="G184" s="1" t="s">
        <v>82</v>
      </c>
    </row>
    <row r="185" spans="1:7" ht="13.5">
      <c r="A185" s="50">
        <v>42384</v>
      </c>
      <c r="B185" s="1" t="s">
        <v>25</v>
      </c>
      <c r="C185" s="1" t="s">
        <v>320</v>
      </c>
      <c r="D185" s="1">
        <v>20</v>
      </c>
      <c r="F185" s="1">
        <v>22618.42</v>
      </c>
      <c r="G185" s="1" t="s">
        <v>82</v>
      </c>
    </row>
    <row r="186" spans="1:7" ht="13.5">
      <c r="A186" s="50">
        <v>42384</v>
      </c>
      <c r="B186" s="1" t="s">
        <v>25</v>
      </c>
      <c r="C186" s="1" t="s">
        <v>321</v>
      </c>
      <c r="D186" s="1">
        <v>20</v>
      </c>
      <c r="F186" s="1">
        <v>22638.42</v>
      </c>
      <c r="G186" s="1" t="s">
        <v>82</v>
      </c>
    </row>
    <row r="187" spans="1:7" ht="13.5">
      <c r="A187" s="50">
        <v>42384</v>
      </c>
      <c r="B187" s="1" t="s">
        <v>25</v>
      </c>
      <c r="C187" s="1" t="s">
        <v>323</v>
      </c>
      <c r="D187" s="1">
        <v>20</v>
      </c>
      <c r="F187" s="1">
        <v>22670.42</v>
      </c>
      <c r="G187" s="1" t="s">
        <v>82</v>
      </c>
    </row>
    <row r="188" spans="1:7" ht="13.5">
      <c r="A188" s="50">
        <v>42384</v>
      </c>
      <c r="B188" s="1" t="s">
        <v>25</v>
      </c>
      <c r="C188" s="1" t="s">
        <v>325</v>
      </c>
      <c r="D188" s="1">
        <v>20</v>
      </c>
      <c r="F188" s="1">
        <v>22702.42</v>
      </c>
      <c r="G188" s="1" t="s">
        <v>82</v>
      </c>
    </row>
    <row r="189" spans="1:7" ht="13.5">
      <c r="A189" s="50">
        <v>42384</v>
      </c>
      <c r="B189" s="1" t="s">
        <v>25</v>
      </c>
      <c r="C189" s="1" t="s">
        <v>332</v>
      </c>
      <c r="D189" s="1">
        <v>20</v>
      </c>
      <c r="F189" s="1">
        <v>22794.42</v>
      </c>
      <c r="G189" s="1" t="s">
        <v>82</v>
      </c>
    </row>
    <row r="190" spans="1:7" ht="13.5">
      <c r="A190" s="50">
        <v>42384</v>
      </c>
      <c r="B190" s="1" t="s">
        <v>25</v>
      </c>
      <c r="C190" s="1" t="s">
        <v>333</v>
      </c>
      <c r="D190" s="1">
        <v>20</v>
      </c>
      <c r="F190" s="1">
        <v>22814.42</v>
      </c>
      <c r="G190" s="1" t="s">
        <v>82</v>
      </c>
    </row>
    <row r="191" spans="1:7" ht="13.5">
      <c r="A191" s="50">
        <v>42384</v>
      </c>
      <c r="B191" s="1" t="s">
        <v>25</v>
      </c>
      <c r="C191" s="1" t="s">
        <v>334</v>
      </c>
      <c r="D191" s="1">
        <v>20</v>
      </c>
      <c r="F191" s="1">
        <v>22834.42</v>
      </c>
      <c r="G191" s="1" t="s">
        <v>82</v>
      </c>
    </row>
    <row r="192" spans="1:7" ht="13.5">
      <c r="A192" s="50">
        <v>42384</v>
      </c>
      <c r="B192" s="1" t="s">
        <v>25</v>
      </c>
      <c r="C192" s="1" t="s">
        <v>335</v>
      </c>
      <c r="D192" s="1">
        <v>20</v>
      </c>
      <c r="F192" s="1">
        <v>22854.42</v>
      </c>
      <c r="G192" s="1" t="s">
        <v>82</v>
      </c>
    </row>
    <row r="193" spans="1:7" ht="13.5">
      <c r="A193" s="50">
        <v>42384</v>
      </c>
      <c r="B193" s="1" t="s">
        <v>25</v>
      </c>
      <c r="C193" s="1" t="s">
        <v>336</v>
      </c>
      <c r="D193" s="1">
        <v>20</v>
      </c>
      <c r="F193" s="1">
        <v>22874.42</v>
      </c>
      <c r="G193" s="1" t="s">
        <v>82</v>
      </c>
    </row>
    <row r="194" spans="1:7" ht="13.5">
      <c r="A194" s="50">
        <v>42384</v>
      </c>
      <c r="B194" s="1" t="s">
        <v>25</v>
      </c>
      <c r="C194" s="1" t="s">
        <v>339</v>
      </c>
      <c r="D194" s="1">
        <v>20</v>
      </c>
      <c r="F194" s="1">
        <v>22918.42</v>
      </c>
      <c r="G194" s="1" t="s">
        <v>82</v>
      </c>
    </row>
    <row r="195" spans="1:7" ht="13.5">
      <c r="A195" s="50">
        <v>42384</v>
      </c>
      <c r="B195" s="1" t="s">
        <v>25</v>
      </c>
      <c r="C195" s="1" t="s">
        <v>343</v>
      </c>
      <c r="D195" s="1">
        <v>20</v>
      </c>
      <c r="F195" s="1">
        <v>22974.42</v>
      </c>
      <c r="G195" s="1" t="s">
        <v>82</v>
      </c>
    </row>
    <row r="196" spans="1:7" ht="13.5">
      <c r="A196" s="50">
        <v>42384</v>
      </c>
      <c r="B196" s="1" t="s">
        <v>25</v>
      </c>
      <c r="C196" s="1" t="s">
        <v>345</v>
      </c>
      <c r="D196" s="1">
        <v>20</v>
      </c>
      <c r="F196" s="1">
        <v>23006.42</v>
      </c>
      <c r="G196" s="1" t="s">
        <v>82</v>
      </c>
    </row>
    <row r="197" spans="1:7" ht="13.5">
      <c r="A197" s="50">
        <v>42384</v>
      </c>
      <c r="B197" s="1" t="s">
        <v>25</v>
      </c>
      <c r="C197" s="1" t="s">
        <v>346</v>
      </c>
      <c r="D197" s="1">
        <v>20</v>
      </c>
      <c r="F197" s="1">
        <v>23026.42</v>
      </c>
      <c r="G197" s="1" t="s">
        <v>82</v>
      </c>
    </row>
    <row r="198" spans="1:7" ht="13.5">
      <c r="A198" s="50">
        <v>42384</v>
      </c>
      <c r="B198" s="1" t="s">
        <v>25</v>
      </c>
      <c r="C198" s="1" t="s">
        <v>349</v>
      </c>
      <c r="D198" s="1">
        <v>20</v>
      </c>
      <c r="F198" s="1">
        <v>23070.42</v>
      </c>
      <c r="G198" s="1" t="s">
        <v>82</v>
      </c>
    </row>
    <row r="199" spans="1:7" ht="13.5">
      <c r="A199" s="50">
        <v>42384</v>
      </c>
      <c r="B199" s="1" t="s">
        <v>25</v>
      </c>
      <c r="C199" s="1" t="s">
        <v>352</v>
      </c>
      <c r="D199" s="1">
        <v>20</v>
      </c>
      <c r="F199" s="1">
        <v>23114.42</v>
      </c>
      <c r="G199" s="1" t="s">
        <v>82</v>
      </c>
    </row>
    <row r="200" spans="1:7" ht="13.5">
      <c r="A200" s="50">
        <v>42384</v>
      </c>
      <c r="B200" s="1" t="s">
        <v>25</v>
      </c>
      <c r="C200" s="1" t="s">
        <v>353</v>
      </c>
      <c r="D200" s="1">
        <v>20</v>
      </c>
      <c r="F200" s="1">
        <v>23134.42</v>
      </c>
      <c r="G200" s="1" t="s">
        <v>82</v>
      </c>
    </row>
    <row r="201" spans="1:7" ht="13.5">
      <c r="A201" s="50">
        <v>42384</v>
      </c>
      <c r="B201" s="1" t="s">
        <v>25</v>
      </c>
      <c r="C201" s="1" t="s">
        <v>355</v>
      </c>
      <c r="D201" s="1">
        <v>20</v>
      </c>
      <c r="F201" s="1">
        <v>23166.42</v>
      </c>
      <c r="G201" s="1" t="s">
        <v>82</v>
      </c>
    </row>
    <row r="202" spans="1:7" ht="13.5">
      <c r="A202" s="50">
        <v>42384</v>
      </c>
      <c r="B202" s="1" t="s">
        <v>25</v>
      </c>
      <c r="C202" s="1" t="s">
        <v>356</v>
      </c>
      <c r="D202" s="1">
        <v>20</v>
      </c>
      <c r="F202" s="1">
        <v>23186.42</v>
      </c>
      <c r="G202" s="1" t="s">
        <v>82</v>
      </c>
    </row>
    <row r="203" spans="1:7" ht="13.5">
      <c r="A203" s="50">
        <v>42384</v>
      </c>
      <c r="B203" s="1" t="s">
        <v>25</v>
      </c>
      <c r="C203" s="1" t="s">
        <v>359</v>
      </c>
      <c r="D203" s="1">
        <v>20</v>
      </c>
      <c r="F203" s="1">
        <v>23230.42</v>
      </c>
      <c r="G203" s="1" t="s">
        <v>82</v>
      </c>
    </row>
    <row r="204" spans="1:7" ht="13.5">
      <c r="A204" s="50">
        <v>42384</v>
      </c>
      <c r="B204" s="1" t="s">
        <v>25</v>
      </c>
      <c r="C204" s="1" t="s">
        <v>360</v>
      </c>
      <c r="D204" s="1">
        <v>20</v>
      </c>
      <c r="F204" s="1">
        <v>23250.42</v>
      </c>
      <c r="G204" s="1" t="s">
        <v>82</v>
      </c>
    </row>
    <row r="205" spans="1:7" ht="13.5">
      <c r="A205" s="50">
        <v>42384</v>
      </c>
      <c r="B205" s="1" t="s">
        <v>25</v>
      </c>
      <c r="C205" s="1" t="s">
        <v>372</v>
      </c>
      <c r="D205" s="1">
        <v>20</v>
      </c>
      <c r="F205" s="1">
        <v>23402.42</v>
      </c>
      <c r="G205" s="1" t="s">
        <v>82</v>
      </c>
    </row>
    <row r="206" spans="1:7" ht="13.5">
      <c r="A206" s="50">
        <v>42384</v>
      </c>
      <c r="B206" s="1" t="s">
        <v>25</v>
      </c>
      <c r="C206" s="1" t="s">
        <v>378</v>
      </c>
      <c r="D206" s="1">
        <v>20</v>
      </c>
      <c r="F206" s="1">
        <v>23482.42</v>
      </c>
      <c r="G206" s="1" t="s">
        <v>82</v>
      </c>
    </row>
    <row r="207" spans="1:7" ht="13.5">
      <c r="A207" s="50">
        <v>42384</v>
      </c>
      <c r="B207" s="1" t="s">
        <v>25</v>
      </c>
      <c r="C207" s="1" t="s">
        <v>383</v>
      </c>
      <c r="D207" s="1">
        <v>20</v>
      </c>
      <c r="F207" s="1">
        <v>23550.42</v>
      </c>
      <c r="G207" s="1" t="s">
        <v>82</v>
      </c>
    </row>
    <row r="208" spans="1:7" ht="13.5">
      <c r="A208" s="50">
        <v>42384</v>
      </c>
      <c r="B208" s="1" t="s">
        <v>25</v>
      </c>
      <c r="C208" s="1" t="s">
        <v>384</v>
      </c>
      <c r="D208" s="1">
        <v>20</v>
      </c>
      <c r="F208" s="1">
        <v>23570.42</v>
      </c>
      <c r="G208" s="1" t="s">
        <v>82</v>
      </c>
    </row>
    <row r="209" spans="1:7" ht="13.5">
      <c r="A209" s="50">
        <v>42384</v>
      </c>
      <c r="B209" s="1" t="s">
        <v>25</v>
      </c>
      <c r="C209" s="1" t="s">
        <v>386</v>
      </c>
      <c r="D209" s="1">
        <v>20</v>
      </c>
      <c r="F209" s="1">
        <v>23602.42</v>
      </c>
      <c r="G209" s="1" t="s">
        <v>82</v>
      </c>
    </row>
    <row r="210" spans="1:7" ht="13.5">
      <c r="A210" s="50">
        <v>42384</v>
      </c>
      <c r="B210" s="1" t="s">
        <v>25</v>
      </c>
      <c r="C210" s="1" t="s">
        <v>398</v>
      </c>
      <c r="D210" s="1">
        <v>20</v>
      </c>
      <c r="F210" s="1">
        <v>23754.42</v>
      </c>
      <c r="G210" s="1" t="s">
        <v>82</v>
      </c>
    </row>
    <row r="211" spans="1:7" ht="13.5">
      <c r="A211" s="50">
        <v>42384</v>
      </c>
      <c r="B211" s="1" t="s">
        <v>25</v>
      </c>
      <c r="C211" s="1" t="s">
        <v>399</v>
      </c>
      <c r="D211" s="1">
        <v>20</v>
      </c>
      <c r="F211" s="1">
        <v>23774.42</v>
      </c>
      <c r="G211" s="1" t="s">
        <v>82</v>
      </c>
    </row>
    <row r="212" spans="1:7" ht="13.5">
      <c r="A212" s="50">
        <v>42384</v>
      </c>
      <c r="B212" s="1" t="s">
        <v>25</v>
      </c>
      <c r="C212" s="1" t="s">
        <v>402</v>
      </c>
      <c r="D212" s="1">
        <v>20</v>
      </c>
      <c r="F212" s="1">
        <v>23818.42</v>
      </c>
      <c r="G212" s="1" t="s">
        <v>82</v>
      </c>
    </row>
    <row r="213" spans="1:7" ht="13.5">
      <c r="A213" s="50">
        <v>42384</v>
      </c>
      <c r="B213" s="1" t="s">
        <v>25</v>
      </c>
      <c r="C213" s="1" t="s">
        <v>403</v>
      </c>
      <c r="D213" s="1">
        <v>20</v>
      </c>
      <c r="F213" s="1">
        <v>23838.42</v>
      </c>
      <c r="G213" s="1" t="s">
        <v>82</v>
      </c>
    </row>
    <row r="214" spans="1:7" ht="13.5">
      <c r="A214" s="50">
        <v>42384</v>
      </c>
      <c r="B214" s="1" t="s">
        <v>25</v>
      </c>
      <c r="C214" s="1" t="s">
        <v>405</v>
      </c>
      <c r="D214" s="1">
        <v>20</v>
      </c>
      <c r="F214" s="1">
        <v>23870.42</v>
      </c>
      <c r="G214" s="1" t="s">
        <v>82</v>
      </c>
    </row>
    <row r="215" spans="1:7" ht="13.5">
      <c r="A215" s="50">
        <v>42384</v>
      </c>
      <c r="B215" s="1" t="s">
        <v>25</v>
      </c>
      <c r="C215" s="1" t="s">
        <v>406</v>
      </c>
      <c r="D215" s="1">
        <v>20</v>
      </c>
      <c r="F215" s="1">
        <v>23890.42</v>
      </c>
      <c r="G215" s="1" t="s">
        <v>82</v>
      </c>
    </row>
    <row r="216" spans="1:7" ht="13.5">
      <c r="A216" s="50">
        <v>42384</v>
      </c>
      <c r="B216" s="1" t="s">
        <v>25</v>
      </c>
      <c r="C216" s="1" t="s">
        <v>414</v>
      </c>
      <c r="D216" s="1">
        <v>20</v>
      </c>
      <c r="F216" s="1">
        <v>23994.42</v>
      </c>
      <c r="G216" s="1" t="s">
        <v>82</v>
      </c>
    </row>
    <row r="217" spans="1:7" ht="13.5">
      <c r="A217" s="50">
        <v>42384</v>
      </c>
      <c r="B217" s="1" t="s">
        <v>25</v>
      </c>
      <c r="C217" s="1" t="s">
        <v>418</v>
      </c>
      <c r="D217" s="1">
        <v>20</v>
      </c>
      <c r="F217" s="1">
        <v>24050.42</v>
      </c>
      <c r="G217" s="1" t="s">
        <v>82</v>
      </c>
    </row>
    <row r="218" spans="1:7" ht="13.5">
      <c r="A218" s="50">
        <v>42384</v>
      </c>
      <c r="B218" s="1" t="s">
        <v>25</v>
      </c>
      <c r="C218" s="1" t="s">
        <v>419</v>
      </c>
      <c r="D218" s="1">
        <v>20</v>
      </c>
      <c r="F218" s="1">
        <v>24070.42</v>
      </c>
      <c r="G218" s="1" t="s">
        <v>82</v>
      </c>
    </row>
    <row r="219" spans="1:7" ht="13.5">
      <c r="A219" s="50">
        <v>42384</v>
      </c>
      <c r="B219" s="1" t="s">
        <v>25</v>
      </c>
      <c r="C219" s="1" t="s">
        <v>422</v>
      </c>
      <c r="D219" s="1">
        <v>20</v>
      </c>
      <c r="F219" s="1">
        <v>24114.42</v>
      </c>
      <c r="G219" s="1" t="s">
        <v>82</v>
      </c>
    </row>
    <row r="220" spans="1:7" ht="13.5">
      <c r="A220" s="50">
        <v>42384</v>
      </c>
      <c r="B220" s="1" t="s">
        <v>33</v>
      </c>
      <c r="C220" s="1" t="s">
        <v>429</v>
      </c>
      <c r="D220" s="1">
        <v>20</v>
      </c>
      <c r="F220" s="1">
        <v>24964.42</v>
      </c>
      <c r="G220" s="1" t="s">
        <v>82</v>
      </c>
    </row>
    <row r="221" spans="1:7" ht="13.5">
      <c r="A221" s="50">
        <v>42384</v>
      </c>
      <c r="B221" s="1" t="s">
        <v>25</v>
      </c>
      <c r="C221" s="1" t="s">
        <v>0</v>
      </c>
      <c r="D221" s="1">
        <v>20</v>
      </c>
      <c r="F221" s="1">
        <v>25032.42</v>
      </c>
      <c r="G221" s="1" t="s">
        <v>82</v>
      </c>
    </row>
    <row r="222" spans="1:7" ht="13.5">
      <c r="A222" s="50">
        <v>42384</v>
      </c>
      <c r="B222" s="1" t="s">
        <v>25</v>
      </c>
      <c r="C222" s="1" t="s">
        <v>46</v>
      </c>
      <c r="D222" s="1">
        <v>20</v>
      </c>
      <c r="F222" s="1">
        <v>25052.42</v>
      </c>
      <c r="G222" s="1" t="s">
        <v>82</v>
      </c>
    </row>
    <row r="223" spans="1:7" ht="13.5">
      <c r="A223" s="50">
        <v>42384</v>
      </c>
      <c r="B223" s="1" t="s">
        <v>25</v>
      </c>
      <c r="C223" s="1" t="s">
        <v>105</v>
      </c>
      <c r="D223" s="1">
        <v>20</v>
      </c>
      <c r="F223" s="1">
        <v>25096.42</v>
      </c>
      <c r="G223" s="1" t="s">
        <v>82</v>
      </c>
    </row>
    <row r="224" spans="1:8" ht="13.5">
      <c r="A224" s="50">
        <v>42384</v>
      </c>
      <c r="B224" s="1" t="s">
        <v>62</v>
      </c>
      <c r="C224" s="65" t="s">
        <v>423</v>
      </c>
      <c r="D224" s="1">
        <v>30</v>
      </c>
      <c r="G224" s="1" t="s">
        <v>130</v>
      </c>
      <c r="H224" s="1" t="s">
        <v>428</v>
      </c>
    </row>
    <row r="225" spans="1:8" ht="13.5">
      <c r="A225" s="50">
        <v>42384</v>
      </c>
      <c r="B225" s="1" t="s">
        <v>62</v>
      </c>
      <c r="C225" s="65" t="s">
        <v>423</v>
      </c>
      <c r="D225" s="1">
        <v>100</v>
      </c>
      <c r="F225" s="1">
        <v>24944.42</v>
      </c>
      <c r="G225" s="1" t="s">
        <v>130</v>
      </c>
      <c r="H225" s="1" t="s">
        <v>424</v>
      </c>
    </row>
    <row r="226" spans="1:8" ht="13.5">
      <c r="A226" s="50">
        <v>42384</v>
      </c>
      <c r="B226" s="1" t="s">
        <v>62</v>
      </c>
      <c r="C226" s="65" t="s">
        <v>423</v>
      </c>
      <c r="D226" s="1">
        <v>100</v>
      </c>
      <c r="G226" s="1" t="s">
        <v>130</v>
      </c>
      <c r="H226" s="1" t="s">
        <v>426</v>
      </c>
    </row>
    <row r="227" spans="1:8" ht="13.5">
      <c r="A227" s="50">
        <v>42384</v>
      </c>
      <c r="B227" s="1" t="s">
        <v>62</v>
      </c>
      <c r="C227" s="65" t="s">
        <v>423</v>
      </c>
      <c r="D227" s="1">
        <v>200</v>
      </c>
      <c r="G227" s="1" t="s">
        <v>130</v>
      </c>
      <c r="H227" s="1" t="s">
        <v>425</v>
      </c>
    </row>
    <row r="228" spans="1:8" ht="13.5">
      <c r="A228" s="50">
        <v>42384</v>
      </c>
      <c r="B228" s="1" t="s">
        <v>62</v>
      </c>
      <c r="C228" s="65" t="s">
        <v>423</v>
      </c>
      <c r="D228" s="1">
        <v>400</v>
      </c>
      <c r="G228" s="1" t="s">
        <v>130</v>
      </c>
      <c r="H228" s="1" t="s">
        <v>427</v>
      </c>
    </row>
    <row r="229" spans="1:7" ht="13.5">
      <c r="A229" s="50">
        <v>42387</v>
      </c>
      <c r="B229" s="1" t="s">
        <v>28</v>
      </c>
      <c r="C229" s="1" t="s">
        <v>65</v>
      </c>
      <c r="D229" s="1">
        <v>-102.92</v>
      </c>
      <c r="F229" s="1">
        <v>25367.26</v>
      </c>
      <c r="G229" s="1" t="s">
        <v>85</v>
      </c>
    </row>
    <row r="230" spans="1:7" ht="13.5">
      <c r="A230" s="50">
        <v>42387</v>
      </c>
      <c r="B230" s="1" t="s">
        <v>28</v>
      </c>
      <c r="C230" s="1" t="s">
        <v>437</v>
      </c>
      <c r="D230" s="1">
        <v>-38.24</v>
      </c>
      <c r="F230" s="1">
        <v>25470.18</v>
      </c>
      <c r="G230" s="1" t="s">
        <v>86</v>
      </c>
    </row>
    <row r="231" spans="1:9" ht="13.5">
      <c r="A231" s="50">
        <v>42387</v>
      </c>
      <c r="B231" s="1" t="s">
        <v>25</v>
      </c>
      <c r="C231" s="1" t="s">
        <v>434</v>
      </c>
      <c r="D231" s="1">
        <v>20</v>
      </c>
      <c r="F231" s="1">
        <v>25468.42</v>
      </c>
      <c r="G231" s="1" t="s">
        <v>66</v>
      </c>
      <c r="H231" s="1" t="s">
        <v>91</v>
      </c>
      <c r="I231" s="1" t="s">
        <v>1823</v>
      </c>
    </row>
    <row r="232" spans="1:7" ht="13.5">
      <c r="A232" s="50">
        <v>42387</v>
      </c>
      <c r="B232" s="1" t="s">
        <v>25</v>
      </c>
      <c r="C232" s="1" t="s">
        <v>435</v>
      </c>
      <c r="D232" s="1">
        <v>20</v>
      </c>
      <c r="F232" s="1">
        <v>25488.42</v>
      </c>
      <c r="G232" s="1" t="s">
        <v>82</v>
      </c>
    </row>
    <row r="233" spans="1:7" ht="13.5">
      <c r="A233" s="50">
        <v>42387</v>
      </c>
      <c r="B233" s="1" t="s">
        <v>25</v>
      </c>
      <c r="C233" s="1" t="s">
        <v>436</v>
      </c>
      <c r="D233" s="1">
        <v>20</v>
      </c>
      <c r="F233" s="1">
        <v>25508.42</v>
      </c>
      <c r="G233" s="1" t="s">
        <v>82</v>
      </c>
    </row>
    <row r="234" spans="1:7" ht="13.5">
      <c r="A234" s="50">
        <v>42387</v>
      </c>
      <c r="B234" s="1" t="s">
        <v>25</v>
      </c>
      <c r="C234" s="1" t="s">
        <v>433</v>
      </c>
      <c r="D234" s="1">
        <v>100</v>
      </c>
      <c r="F234" s="1">
        <v>25448.42</v>
      </c>
      <c r="G234" s="1" t="s">
        <v>130</v>
      </c>
    </row>
    <row r="235" spans="1:9" ht="13.5">
      <c r="A235" s="50">
        <v>42388</v>
      </c>
      <c r="B235" s="1" t="s">
        <v>25</v>
      </c>
      <c r="C235" s="1" t="s">
        <v>439</v>
      </c>
      <c r="D235" s="1">
        <v>10</v>
      </c>
      <c r="F235" s="1">
        <v>25397.26</v>
      </c>
      <c r="G235" s="1" t="s">
        <v>66</v>
      </c>
      <c r="H235" s="1" t="s">
        <v>440</v>
      </c>
      <c r="I235" s="1" t="s">
        <v>1831</v>
      </c>
    </row>
    <row r="236" spans="1:7" ht="13.5">
      <c r="A236" s="50">
        <v>42388</v>
      </c>
      <c r="B236" s="1" t="s">
        <v>25</v>
      </c>
      <c r="C236" s="1" t="s">
        <v>438</v>
      </c>
      <c r="D236" s="1">
        <v>20</v>
      </c>
      <c r="F236" s="1">
        <v>25387.26</v>
      </c>
      <c r="G236" s="1" t="s">
        <v>82</v>
      </c>
    </row>
    <row r="237" spans="1:8" ht="13.5">
      <c r="A237" s="50">
        <v>42388</v>
      </c>
      <c r="B237" s="1" t="s">
        <v>62</v>
      </c>
      <c r="C237" s="1" t="s">
        <v>441</v>
      </c>
      <c r="D237" s="1">
        <v>100</v>
      </c>
      <c r="F237" s="1">
        <v>25497.26</v>
      </c>
      <c r="G237" s="1" t="s">
        <v>130</v>
      </c>
      <c r="H237" s="1" t="s">
        <v>442</v>
      </c>
    </row>
    <row r="238" spans="1:9" ht="13.5">
      <c r="A238" s="50">
        <v>42388</v>
      </c>
      <c r="B238" s="1" t="s">
        <v>62</v>
      </c>
      <c r="C238" s="1" t="s">
        <v>444</v>
      </c>
      <c r="D238" s="1">
        <v>600</v>
      </c>
      <c r="F238" s="1">
        <v>26897.26</v>
      </c>
      <c r="G238" s="1" t="s">
        <v>66</v>
      </c>
      <c r="H238" s="1" t="s">
        <v>73</v>
      </c>
      <c r="I238" s="1" t="s">
        <v>73</v>
      </c>
    </row>
    <row r="239" spans="1:9" ht="13.5">
      <c r="A239" s="50">
        <v>42388</v>
      </c>
      <c r="B239" s="1" t="s">
        <v>62</v>
      </c>
      <c r="C239" s="1" t="s">
        <v>443</v>
      </c>
      <c r="D239" s="1">
        <v>800</v>
      </c>
      <c r="F239" s="1">
        <v>26297.26</v>
      </c>
      <c r="G239" s="1" t="s">
        <v>66</v>
      </c>
      <c r="H239" s="1" t="s">
        <v>73</v>
      </c>
      <c r="I239" s="1" t="s">
        <v>73</v>
      </c>
    </row>
    <row r="240" spans="1:7" ht="13.5">
      <c r="A240" s="50">
        <v>42389</v>
      </c>
      <c r="B240" s="1" t="s">
        <v>68</v>
      </c>
      <c r="C240" s="1" t="s">
        <v>445</v>
      </c>
      <c r="D240" s="1">
        <v>20</v>
      </c>
      <c r="F240" s="1">
        <v>26917.26</v>
      </c>
      <c r="G240" s="1" t="s">
        <v>82</v>
      </c>
    </row>
    <row r="241" spans="1:7" ht="13.5">
      <c r="A241" s="50">
        <v>42389</v>
      </c>
      <c r="B241" s="1" t="s">
        <v>68</v>
      </c>
      <c r="C241" s="1" t="s">
        <v>446</v>
      </c>
      <c r="D241" s="1">
        <v>20</v>
      </c>
      <c r="F241" s="1">
        <v>26937.26</v>
      </c>
      <c r="G241" s="1" t="s">
        <v>82</v>
      </c>
    </row>
    <row r="242" spans="1:8" ht="13.5">
      <c r="A242" s="50">
        <v>42390</v>
      </c>
      <c r="B242" s="1" t="s">
        <v>29</v>
      </c>
      <c r="C242" s="1" t="s">
        <v>448</v>
      </c>
      <c r="D242" s="1">
        <v>-324</v>
      </c>
      <c r="F242" s="1">
        <v>26633.26</v>
      </c>
      <c r="G242" s="1" t="s">
        <v>87</v>
      </c>
      <c r="H242" s="1" t="s">
        <v>449</v>
      </c>
    </row>
    <row r="243" spans="1:7" ht="13.5">
      <c r="A243" s="50">
        <v>42390</v>
      </c>
      <c r="B243" s="1" t="s">
        <v>68</v>
      </c>
      <c r="C243" s="1" t="s">
        <v>447</v>
      </c>
      <c r="D243" s="1">
        <v>20</v>
      </c>
      <c r="F243" s="1">
        <v>26957.26</v>
      </c>
      <c r="G243" s="1" t="s">
        <v>130</v>
      </c>
    </row>
    <row r="244" spans="1:9" ht="13.5">
      <c r="A244" s="50">
        <v>42394</v>
      </c>
      <c r="B244" s="1" t="s">
        <v>25</v>
      </c>
      <c r="C244" s="1" t="s">
        <v>454</v>
      </c>
      <c r="D244" s="1">
        <v>24</v>
      </c>
      <c r="F244" s="1">
        <v>26887.26</v>
      </c>
      <c r="G244" s="1" t="s">
        <v>235</v>
      </c>
      <c r="H244" s="1" t="s">
        <v>109</v>
      </c>
      <c r="I244" s="1" t="s">
        <v>1829</v>
      </c>
    </row>
    <row r="245" spans="1:9" ht="13.5">
      <c r="A245" s="50">
        <v>42394</v>
      </c>
      <c r="B245" s="1" t="s">
        <v>25</v>
      </c>
      <c r="C245" s="1" t="s">
        <v>450</v>
      </c>
      <c r="E245" s="1">
        <v>120</v>
      </c>
      <c r="F245" s="1">
        <v>26753.26</v>
      </c>
      <c r="G245" s="1" t="s">
        <v>66</v>
      </c>
      <c r="H245" s="1" t="s">
        <v>451</v>
      </c>
      <c r="I245" s="1" t="s">
        <v>1831</v>
      </c>
    </row>
    <row r="246" spans="1:9" ht="13.5">
      <c r="A246" s="50">
        <v>42394</v>
      </c>
      <c r="B246" s="1" t="s">
        <v>25</v>
      </c>
      <c r="C246" s="1" t="s">
        <v>452</v>
      </c>
      <c r="E246" s="1">
        <v>110</v>
      </c>
      <c r="F246" s="1">
        <v>26863.26</v>
      </c>
      <c r="G246" s="1" t="s">
        <v>66</v>
      </c>
      <c r="H246" s="1" t="s">
        <v>453</v>
      </c>
      <c r="I246" s="1" t="s">
        <v>1831</v>
      </c>
    </row>
    <row r="247" spans="1:8" ht="13.5">
      <c r="A247" s="50">
        <v>42396</v>
      </c>
      <c r="B247" s="1" t="s">
        <v>29</v>
      </c>
      <c r="C247" s="1" t="s">
        <v>455</v>
      </c>
      <c r="E247" s="1">
        <v>-2309.13</v>
      </c>
      <c r="F247" s="1">
        <v>24578.13</v>
      </c>
      <c r="G247" s="1" t="s">
        <v>66</v>
      </c>
      <c r="H247" s="1" t="s">
        <v>456</v>
      </c>
    </row>
    <row r="248" spans="1:7" ht="13.5">
      <c r="A248" s="50">
        <v>42397</v>
      </c>
      <c r="B248" s="1" t="s">
        <v>28</v>
      </c>
      <c r="C248" s="1" t="s">
        <v>67</v>
      </c>
      <c r="D248" s="1">
        <v>-224.33</v>
      </c>
      <c r="F248" s="1">
        <v>24389.8</v>
      </c>
      <c r="G248" s="1" t="s">
        <v>153</v>
      </c>
    </row>
    <row r="249" spans="1:9" ht="13.5">
      <c r="A249" s="50">
        <v>42397</v>
      </c>
      <c r="B249" s="1" t="s">
        <v>25</v>
      </c>
      <c r="C249" s="1" t="s">
        <v>457</v>
      </c>
      <c r="D249" s="1">
        <v>36</v>
      </c>
      <c r="F249" s="1">
        <v>24614.13</v>
      </c>
      <c r="G249" s="1" t="s">
        <v>235</v>
      </c>
      <c r="H249" s="1" t="s">
        <v>112</v>
      </c>
      <c r="I249" s="1" t="s">
        <v>1829</v>
      </c>
    </row>
    <row r="250" spans="1:7" ht="13.5">
      <c r="A250" s="50">
        <v>42398</v>
      </c>
      <c r="B250" s="1" t="s">
        <v>28</v>
      </c>
      <c r="C250" s="1" t="s">
        <v>60</v>
      </c>
      <c r="D250" s="1">
        <v>-325.5</v>
      </c>
      <c r="F250" s="1">
        <v>24094.3</v>
      </c>
      <c r="G250" s="1" t="s">
        <v>153</v>
      </c>
    </row>
    <row r="251" spans="1:9" ht="13.5">
      <c r="A251" s="50">
        <v>42398</v>
      </c>
      <c r="B251" s="1" t="s">
        <v>25</v>
      </c>
      <c r="C251" s="1" t="s">
        <v>458</v>
      </c>
      <c r="D251" s="1">
        <v>30</v>
      </c>
      <c r="F251" s="1">
        <v>24419.8</v>
      </c>
      <c r="G251" s="1" t="s">
        <v>66</v>
      </c>
      <c r="H251" s="1" t="s">
        <v>76</v>
      </c>
      <c r="I251" s="1" t="s">
        <v>1831</v>
      </c>
    </row>
    <row r="252" ht="13.5">
      <c r="C252" s="13"/>
    </row>
    <row r="253" spans="3:5" ht="13.5">
      <c r="C253" s="182" t="s">
        <v>459</v>
      </c>
      <c r="D253" s="183">
        <f>SUMIF(D2:D250,"&gt;0")</f>
        <v>5702</v>
      </c>
      <c r="E253" s="183"/>
    </row>
    <row r="254" spans="3:5" ht="13.5">
      <c r="C254" s="182" t="s">
        <v>138</v>
      </c>
      <c r="D254" s="183">
        <f>SUMIF(D2:D250,"&lt;0")</f>
        <v>-1014.99</v>
      </c>
      <c r="E254" s="183"/>
    </row>
    <row r="255" spans="3:5" ht="13.5">
      <c r="C255" s="182"/>
      <c r="D255" s="183"/>
      <c r="E255" s="183"/>
    </row>
    <row r="256" spans="3:5" ht="13.5">
      <c r="C256" s="182" t="s">
        <v>142</v>
      </c>
      <c r="D256" s="183">
        <f>D253+D254</f>
        <v>4687.01</v>
      </c>
      <c r="E256" s="183"/>
    </row>
  </sheetData>
  <sheetProtection/>
  <autoFilter ref="F1:G25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88"/>
  <sheetViews>
    <sheetView workbookViewId="0" topLeftCell="A1">
      <pane ySplit="1" topLeftCell="BM35" activePane="bottomLeft" state="frozen"/>
      <selection pane="topLeft" activeCell="A1" sqref="A1"/>
      <selection pane="bottomLeft" activeCell="A60" sqref="A60"/>
    </sheetView>
  </sheetViews>
  <sheetFormatPr defaultColWidth="10.7109375" defaultRowHeight="15"/>
  <cols>
    <col min="1" max="1" width="12.28125" style="1" customWidth="1"/>
    <col min="2" max="2" width="5.00390625" style="1" bestFit="1" customWidth="1"/>
    <col min="3" max="3" width="88.140625" style="1" bestFit="1" customWidth="1"/>
    <col min="4" max="4" width="8.7109375" style="1" bestFit="1" customWidth="1"/>
    <col min="5" max="5" width="6.7109375" style="1" customWidth="1"/>
    <col min="6" max="6" width="14.00390625" style="1" customWidth="1"/>
    <col min="7" max="7" width="21.140625" style="1" bestFit="1" customWidth="1"/>
    <col min="8" max="8" width="26.7109375" style="1" bestFit="1" customWidth="1"/>
    <col min="9" max="9" width="19.7109375" style="1" bestFit="1" customWidth="1"/>
    <col min="10"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9" ht="13.5">
      <c r="A2" s="50">
        <v>42401</v>
      </c>
      <c r="B2" s="1" t="s">
        <v>25</v>
      </c>
      <c r="C2" s="1" t="s">
        <v>712</v>
      </c>
      <c r="D2" s="1">
        <v>18</v>
      </c>
      <c r="F2" s="1">
        <v>24142.3</v>
      </c>
      <c r="G2" s="1" t="s">
        <v>66</v>
      </c>
      <c r="H2" s="1" t="s">
        <v>839</v>
      </c>
      <c r="I2" s="1" t="s">
        <v>1827</v>
      </c>
    </row>
    <row r="3" spans="1:9" ht="13.5">
      <c r="A3" s="50">
        <v>42401</v>
      </c>
      <c r="B3" s="1" t="s">
        <v>25</v>
      </c>
      <c r="C3" s="1" t="s">
        <v>713</v>
      </c>
      <c r="D3" s="1">
        <v>18</v>
      </c>
      <c r="F3" s="1">
        <v>24160.3</v>
      </c>
      <c r="G3" s="1" t="s">
        <v>66</v>
      </c>
      <c r="H3" s="1" t="s">
        <v>91</v>
      </c>
      <c r="I3" s="1" t="s">
        <v>1823</v>
      </c>
    </row>
    <row r="4" spans="1:9" ht="13.5">
      <c r="A4" s="50">
        <v>42401</v>
      </c>
      <c r="B4" s="1" t="s">
        <v>25</v>
      </c>
      <c r="C4" s="1" t="s">
        <v>714</v>
      </c>
      <c r="D4" s="1">
        <v>24</v>
      </c>
      <c r="F4" s="1">
        <v>24184.3</v>
      </c>
      <c r="G4" s="1" t="s">
        <v>235</v>
      </c>
      <c r="H4" s="1" t="s">
        <v>104</v>
      </c>
      <c r="I4" s="184" t="s">
        <v>1829</v>
      </c>
    </row>
    <row r="5" spans="1:9" ht="13.5">
      <c r="A5" s="50">
        <v>42401</v>
      </c>
      <c r="B5" s="1" t="s">
        <v>25</v>
      </c>
      <c r="C5" s="1" t="s">
        <v>715</v>
      </c>
      <c r="D5" s="1">
        <v>24</v>
      </c>
      <c r="F5" s="1">
        <v>24208.3</v>
      </c>
      <c r="G5" s="1" t="s">
        <v>235</v>
      </c>
      <c r="H5" s="1" t="s">
        <v>93</v>
      </c>
      <c r="I5" s="1" t="s">
        <v>1829</v>
      </c>
    </row>
    <row r="6" spans="1:9" ht="13.5">
      <c r="A6" s="50">
        <v>42401</v>
      </c>
      <c r="B6" s="1" t="s">
        <v>25</v>
      </c>
      <c r="C6" s="1" t="s">
        <v>710</v>
      </c>
      <c r="D6" s="1">
        <v>30</v>
      </c>
      <c r="F6" s="1">
        <v>24124.3</v>
      </c>
      <c r="G6" s="1" t="s">
        <v>66</v>
      </c>
      <c r="H6" s="1" t="s">
        <v>711</v>
      </c>
      <c r="I6" s="1" t="s">
        <v>1831</v>
      </c>
    </row>
    <row r="7" spans="1:9" ht="13.5">
      <c r="A7" s="50">
        <v>42401</v>
      </c>
      <c r="B7" s="1" t="s">
        <v>25</v>
      </c>
      <c r="C7" s="1" t="s">
        <v>716</v>
      </c>
      <c r="D7" s="1">
        <v>30</v>
      </c>
      <c r="F7" s="1">
        <v>24238.3</v>
      </c>
      <c r="G7" s="1" t="s">
        <v>66</v>
      </c>
      <c r="H7" s="1" t="s">
        <v>717</v>
      </c>
      <c r="I7" s="1" t="s">
        <v>1823</v>
      </c>
    </row>
    <row r="8" spans="1:7" ht="13.5">
      <c r="A8" s="50">
        <v>42402</v>
      </c>
      <c r="B8" s="1" t="s">
        <v>25</v>
      </c>
      <c r="C8" s="1" t="s">
        <v>718</v>
      </c>
      <c r="D8" s="1">
        <v>20</v>
      </c>
      <c r="F8" s="1">
        <v>24258.3</v>
      </c>
      <c r="G8" s="1" t="s">
        <v>82</v>
      </c>
    </row>
    <row r="9" spans="1:9" ht="13.5">
      <c r="A9" s="50">
        <v>42402</v>
      </c>
      <c r="B9" s="1" t="s">
        <v>25</v>
      </c>
      <c r="C9" s="1" t="s">
        <v>719</v>
      </c>
      <c r="D9" s="1">
        <v>24</v>
      </c>
      <c r="F9" s="1">
        <v>24282.3</v>
      </c>
      <c r="G9" s="1" t="s">
        <v>66</v>
      </c>
      <c r="H9" s="1" t="s">
        <v>115</v>
      </c>
      <c r="I9" s="1" t="s">
        <v>1827</v>
      </c>
    </row>
    <row r="10" spans="1:9" ht="13.5">
      <c r="A10" s="185">
        <v>42402</v>
      </c>
      <c r="B10" s="184" t="s">
        <v>68</v>
      </c>
      <c r="C10" s="184" t="s">
        <v>1835</v>
      </c>
      <c r="D10" s="184">
        <v>100</v>
      </c>
      <c r="E10" s="184"/>
      <c r="F10" s="184"/>
      <c r="G10" s="1" t="s">
        <v>80</v>
      </c>
      <c r="H10" s="1" t="s">
        <v>1836</v>
      </c>
      <c r="I10" s="1" t="s">
        <v>1837</v>
      </c>
    </row>
    <row r="11" spans="1:9" ht="13.5">
      <c r="A11" s="50">
        <v>42402</v>
      </c>
      <c r="B11" s="1" t="s">
        <v>68</v>
      </c>
      <c r="C11" s="65" t="s">
        <v>1835</v>
      </c>
      <c r="D11" s="1">
        <v>550</v>
      </c>
      <c r="F11" s="1">
        <v>24932.3</v>
      </c>
      <c r="G11" s="1" t="s">
        <v>80</v>
      </c>
      <c r="H11" s="1" t="s">
        <v>80</v>
      </c>
      <c r="I11" s="1" t="s">
        <v>1838</v>
      </c>
    </row>
    <row r="12" spans="1:8" ht="13.5">
      <c r="A12" s="50">
        <v>42403</v>
      </c>
      <c r="B12" s="1" t="s">
        <v>29</v>
      </c>
      <c r="C12" s="1" t="s">
        <v>723</v>
      </c>
      <c r="D12" s="1">
        <v>-136.75</v>
      </c>
      <c r="F12" s="1">
        <v>24843.55</v>
      </c>
      <c r="G12" s="1" t="s">
        <v>724</v>
      </c>
      <c r="H12" s="1" t="s">
        <v>725</v>
      </c>
    </row>
    <row r="13" spans="1:9" ht="13.5">
      <c r="A13" s="50">
        <v>42403</v>
      </c>
      <c r="B13" s="1" t="s">
        <v>25</v>
      </c>
      <c r="C13" s="1" t="s">
        <v>721</v>
      </c>
      <c r="D13" s="1">
        <v>24</v>
      </c>
      <c r="F13" s="1">
        <v>24956.3</v>
      </c>
      <c r="G13" s="1" t="s">
        <v>235</v>
      </c>
      <c r="H13" s="1" t="s">
        <v>90</v>
      </c>
      <c r="I13" s="1" t="s">
        <v>1829</v>
      </c>
    </row>
    <row r="14" spans="1:9" ht="13.5">
      <c r="A14" s="50">
        <v>42403</v>
      </c>
      <c r="B14" s="1" t="s">
        <v>25</v>
      </c>
      <c r="C14" s="1" t="s">
        <v>722</v>
      </c>
      <c r="D14" s="1">
        <v>24</v>
      </c>
      <c r="F14" s="1">
        <v>24980.3</v>
      </c>
      <c r="G14" s="1" t="s">
        <v>235</v>
      </c>
      <c r="H14" s="1" t="s">
        <v>89</v>
      </c>
      <c r="I14" s="1" t="s">
        <v>1829</v>
      </c>
    </row>
    <row r="15" spans="1:9" ht="13.5">
      <c r="A15" s="50">
        <v>42405</v>
      </c>
      <c r="B15" s="1" t="s">
        <v>25</v>
      </c>
      <c r="C15" s="1" t="s">
        <v>726</v>
      </c>
      <c r="D15" s="1">
        <v>24</v>
      </c>
      <c r="F15" s="1">
        <v>24867.55</v>
      </c>
      <c r="G15" s="1" t="s">
        <v>66</v>
      </c>
      <c r="H15" s="1" t="s">
        <v>727</v>
      </c>
      <c r="I15" s="1" t="s">
        <v>1827</v>
      </c>
    </row>
    <row r="16" spans="1:9" ht="13.5">
      <c r="A16" s="50">
        <v>42405</v>
      </c>
      <c r="B16" s="1" t="s">
        <v>25</v>
      </c>
      <c r="C16" s="1" t="s">
        <v>728</v>
      </c>
      <c r="D16" s="1">
        <v>40</v>
      </c>
      <c r="F16" s="1">
        <v>24907.55</v>
      </c>
      <c r="G16" s="1" t="s">
        <v>66</v>
      </c>
      <c r="H16" s="1" t="s">
        <v>965</v>
      </c>
      <c r="I16" s="1" t="s">
        <v>1827</v>
      </c>
    </row>
    <row r="17" spans="1:9" ht="13.5">
      <c r="A17" s="50">
        <v>42405</v>
      </c>
      <c r="B17" s="1" t="s">
        <v>25</v>
      </c>
      <c r="C17" s="1" t="s">
        <v>729</v>
      </c>
      <c r="D17" s="1">
        <v>45</v>
      </c>
      <c r="F17" s="1">
        <v>24952.55</v>
      </c>
      <c r="G17" s="1" t="s">
        <v>66</v>
      </c>
      <c r="H17" s="1" t="s">
        <v>83</v>
      </c>
      <c r="I17" s="1" t="s">
        <v>1823</v>
      </c>
    </row>
    <row r="18" spans="1:9" ht="13.5">
      <c r="A18" s="50">
        <v>42405</v>
      </c>
      <c r="B18" s="1" t="s">
        <v>25</v>
      </c>
      <c r="C18" s="1" t="s">
        <v>730</v>
      </c>
      <c r="E18" s="1">
        <v>60</v>
      </c>
      <c r="F18" s="1">
        <v>25012.55</v>
      </c>
      <c r="G18" s="1" t="s">
        <v>66</v>
      </c>
      <c r="H18" s="186" t="s">
        <v>83</v>
      </c>
      <c r="I18" s="1" t="s">
        <v>1823</v>
      </c>
    </row>
    <row r="19" spans="1:9" ht="13.5">
      <c r="A19" s="50">
        <v>42408</v>
      </c>
      <c r="B19" s="1" t="s">
        <v>68</v>
      </c>
      <c r="C19" s="1" t="s">
        <v>119</v>
      </c>
      <c r="D19" s="1">
        <v>10</v>
      </c>
      <c r="F19" s="1">
        <v>26016.55</v>
      </c>
      <c r="G19" s="1" t="s">
        <v>66</v>
      </c>
      <c r="H19" s="176" t="s">
        <v>739</v>
      </c>
      <c r="I19" s="1" t="s">
        <v>1831</v>
      </c>
    </row>
    <row r="20" spans="1:9" ht="13.5">
      <c r="A20" s="50">
        <v>42408</v>
      </c>
      <c r="B20" s="1" t="s">
        <v>25</v>
      </c>
      <c r="C20" s="1" t="s">
        <v>731</v>
      </c>
      <c r="D20" s="1">
        <v>24</v>
      </c>
      <c r="F20" s="1">
        <v>25036.55</v>
      </c>
      <c r="G20" s="1" t="s">
        <v>235</v>
      </c>
      <c r="H20" s="175" t="s">
        <v>75</v>
      </c>
      <c r="I20" s="1" t="s">
        <v>1829</v>
      </c>
    </row>
    <row r="21" spans="1:9" ht="13.5">
      <c r="A21" s="50">
        <v>42408</v>
      </c>
      <c r="B21" s="1" t="s">
        <v>25</v>
      </c>
      <c r="C21" s="1" t="s">
        <v>732</v>
      </c>
      <c r="D21" s="1">
        <v>60</v>
      </c>
      <c r="F21" s="1">
        <v>25096.55</v>
      </c>
      <c r="G21" s="1" t="s">
        <v>66</v>
      </c>
      <c r="H21" s="1" t="s">
        <v>88</v>
      </c>
      <c r="I21" s="1" t="s">
        <v>1831</v>
      </c>
    </row>
    <row r="22" spans="1:9" ht="13.5">
      <c r="A22" s="50">
        <v>42408</v>
      </c>
      <c r="B22" s="1" t="s">
        <v>62</v>
      </c>
      <c r="C22" s="1" t="s">
        <v>733</v>
      </c>
      <c r="D22" s="1">
        <v>160</v>
      </c>
      <c r="F22" s="1">
        <v>25256.55</v>
      </c>
      <c r="G22" s="1" t="s">
        <v>66</v>
      </c>
      <c r="H22" s="176" t="s">
        <v>734</v>
      </c>
      <c r="I22" s="1" t="s">
        <v>1828</v>
      </c>
    </row>
    <row r="23" spans="1:9" ht="13.5">
      <c r="A23" s="50">
        <v>42408</v>
      </c>
      <c r="B23" s="1" t="s">
        <v>62</v>
      </c>
      <c r="C23" s="1" t="s">
        <v>738</v>
      </c>
      <c r="D23" s="1">
        <v>330</v>
      </c>
      <c r="F23" s="1">
        <v>26006.55</v>
      </c>
      <c r="G23" s="1" t="s">
        <v>66</v>
      </c>
      <c r="H23" s="1" t="s">
        <v>736</v>
      </c>
      <c r="I23" s="1" t="s">
        <v>1828</v>
      </c>
    </row>
    <row r="24" spans="1:9" ht="13.5">
      <c r="A24" s="50">
        <v>42408</v>
      </c>
      <c r="B24" s="1" t="s">
        <v>62</v>
      </c>
      <c r="C24" s="65" t="s">
        <v>1839</v>
      </c>
      <c r="D24" s="1">
        <v>200</v>
      </c>
      <c r="G24" s="1" t="s">
        <v>66</v>
      </c>
      <c r="H24" s="1" t="s">
        <v>73</v>
      </c>
      <c r="I24" s="1" t="s">
        <v>73</v>
      </c>
    </row>
    <row r="25" spans="1:9" ht="13.5">
      <c r="A25" s="50">
        <v>42408</v>
      </c>
      <c r="B25" s="1" t="s">
        <v>62</v>
      </c>
      <c r="C25" s="65" t="s">
        <v>1839</v>
      </c>
      <c r="D25" s="1">
        <v>20</v>
      </c>
      <c r="F25" s="1">
        <v>25476.55</v>
      </c>
      <c r="G25" s="1" t="s">
        <v>66</v>
      </c>
      <c r="H25" s="1" t="s">
        <v>856</v>
      </c>
      <c r="I25" s="1" t="s">
        <v>1823</v>
      </c>
    </row>
    <row r="26" spans="1:9" ht="13.5">
      <c r="A26" s="50">
        <v>42408</v>
      </c>
      <c r="B26" s="1" t="s">
        <v>62</v>
      </c>
      <c r="C26" s="1" t="s">
        <v>737</v>
      </c>
      <c r="D26" s="1">
        <v>200</v>
      </c>
      <c r="F26" s="1">
        <v>25676.55</v>
      </c>
      <c r="G26" s="1" t="s">
        <v>66</v>
      </c>
      <c r="H26" s="1" t="s">
        <v>73</v>
      </c>
      <c r="I26" s="1" t="s">
        <v>73</v>
      </c>
    </row>
    <row r="27" spans="1:8" ht="13.5">
      <c r="A27" s="50">
        <v>42410</v>
      </c>
      <c r="B27" s="1" t="s">
        <v>29</v>
      </c>
      <c r="C27" s="1" t="s">
        <v>746</v>
      </c>
      <c r="D27" s="1">
        <v>-420</v>
      </c>
      <c r="F27" s="1">
        <v>25840.55</v>
      </c>
      <c r="G27" s="1" t="s">
        <v>861</v>
      </c>
      <c r="H27" s="1" t="s">
        <v>1840</v>
      </c>
    </row>
    <row r="28" spans="1:9" ht="13.5">
      <c r="A28" s="50">
        <v>42410</v>
      </c>
      <c r="B28" s="1" t="s">
        <v>29</v>
      </c>
      <c r="C28" s="1" t="s">
        <v>748</v>
      </c>
      <c r="D28" s="1">
        <v>-357</v>
      </c>
      <c r="F28" s="1">
        <v>25339.55</v>
      </c>
      <c r="G28" s="1" t="s">
        <v>66</v>
      </c>
      <c r="H28" s="1" t="s">
        <v>94</v>
      </c>
      <c r="I28" s="1" t="s">
        <v>94</v>
      </c>
    </row>
    <row r="29" spans="1:8" ht="13.5">
      <c r="A29" s="50">
        <v>42410</v>
      </c>
      <c r="B29" s="1" t="s">
        <v>29</v>
      </c>
      <c r="C29" s="1" t="s">
        <v>747</v>
      </c>
      <c r="D29" s="1">
        <v>-144</v>
      </c>
      <c r="F29" s="1">
        <v>25696.55</v>
      </c>
      <c r="G29" s="1" t="s">
        <v>235</v>
      </c>
      <c r="H29" s="1" t="s">
        <v>72</v>
      </c>
    </row>
    <row r="30" spans="1:7" ht="13.5">
      <c r="A30" s="50">
        <v>42410</v>
      </c>
      <c r="B30" s="1" t="s">
        <v>25</v>
      </c>
      <c r="C30" s="1" t="s">
        <v>742</v>
      </c>
      <c r="D30" s="1">
        <v>12</v>
      </c>
      <c r="F30" s="1">
        <v>26128.55</v>
      </c>
      <c r="G30" s="1" t="s">
        <v>82</v>
      </c>
    </row>
    <row r="31" spans="1:7" ht="13.5">
      <c r="A31" s="50">
        <v>42410</v>
      </c>
      <c r="B31" s="1" t="s">
        <v>25</v>
      </c>
      <c r="C31" s="1" t="s">
        <v>743</v>
      </c>
      <c r="D31" s="1">
        <v>12</v>
      </c>
      <c r="F31" s="1">
        <v>26140.55</v>
      </c>
      <c r="G31" s="1" t="s">
        <v>82</v>
      </c>
    </row>
    <row r="32" spans="1:8" ht="13.5">
      <c r="A32" s="50">
        <v>42410</v>
      </c>
      <c r="B32" s="1" t="s">
        <v>25</v>
      </c>
      <c r="C32" s="1" t="s">
        <v>740</v>
      </c>
      <c r="D32" s="1">
        <v>100</v>
      </c>
      <c r="F32" s="1">
        <v>26116.55</v>
      </c>
      <c r="G32" s="1" t="s">
        <v>130</v>
      </c>
      <c r="H32" s="1" t="s">
        <v>741</v>
      </c>
    </row>
    <row r="33" spans="1:8" ht="13.5">
      <c r="A33" s="50">
        <v>42410</v>
      </c>
      <c r="B33" s="1" t="s">
        <v>25</v>
      </c>
      <c r="C33" s="1" t="s">
        <v>744</v>
      </c>
      <c r="D33" s="1">
        <v>120</v>
      </c>
      <c r="F33" s="1">
        <v>26260.55</v>
      </c>
      <c r="G33" s="1" t="s">
        <v>130</v>
      </c>
      <c r="H33" s="1" t="s">
        <v>745</v>
      </c>
    </row>
    <row r="34" spans="1:9" ht="13.5">
      <c r="A34" s="50">
        <v>42411</v>
      </c>
      <c r="B34" s="1" t="s">
        <v>70</v>
      </c>
      <c r="C34" s="1" t="s">
        <v>751</v>
      </c>
      <c r="D34" s="1">
        <v>-1298.48</v>
      </c>
      <c r="F34" s="1">
        <v>24051.07</v>
      </c>
      <c r="G34" s="1" t="s">
        <v>66</v>
      </c>
      <c r="H34" s="1" t="s">
        <v>79</v>
      </c>
      <c r="I34" s="181">
        <v>42370</v>
      </c>
    </row>
    <row r="35" spans="1:9" ht="13.5">
      <c r="A35" s="50">
        <v>42411</v>
      </c>
      <c r="B35" s="1" t="s">
        <v>25</v>
      </c>
      <c r="C35" s="1" t="s">
        <v>749</v>
      </c>
      <c r="D35" s="1">
        <v>10</v>
      </c>
      <c r="F35" s="1">
        <v>25349.55</v>
      </c>
      <c r="G35" s="1" t="s">
        <v>66</v>
      </c>
      <c r="H35" s="1" t="s">
        <v>750</v>
      </c>
      <c r="I35" s="1" t="s">
        <v>1831</v>
      </c>
    </row>
    <row r="36" spans="1:8" ht="13.5">
      <c r="A36" s="50">
        <v>42412</v>
      </c>
      <c r="B36" s="1" t="s">
        <v>29</v>
      </c>
      <c r="C36" s="1" t="s">
        <v>757</v>
      </c>
      <c r="D36" s="1">
        <v>-39</v>
      </c>
      <c r="F36" s="1">
        <v>24182.67</v>
      </c>
      <c r="G36" s="1" t="s">
        <v>87</v>
      </c>
      <c r="H36" s="1" t="s">
        <v>867</v>
      </c>
    </row>
    <row r="37" spans="1:8" ht="13.5">
      <c r="A37" s="50">
        <v>42412</v>
      </c>
      <c r="B37" s="1" t="s">
        <v>29</v>
      </c>
      <c r="C37" s="1" t="s">
        <v>754</v>
      </c>
      <c r="D37" s="1">
        <v>-28.4</v>
      </c>
      <c r="F37" s="1">
        <v>24242.67</v>
      </c>
      <c r="G37" s="1" t="s">
        <v>824</v>
      </c>
      <c r="H37" s="1" t="s">
        <v>864</v>
      </c>
    </row>
    <row r="38" spans="1:9" ht="13.5">
      <c r="A38" s="50">
        <v>42412</v>
      </c>
      <c r="B38" s="1" t="s">
        <v>29</v>
      </c>
      <c r="C38" s="1" t="s">
        <v>760</v>
      </c>
      <c r="D38" s="1">
        <v>-15</v>
      </c>
      <c r="F38" s="1">
        <v>24146.69</v>
      </c>
      <c r="G38" s="1" t="s">
        <v>66</v>
      </c>
      <c r="H38" s="1" t="s">
        <v>1842</v>
      </c>
      <c r="I38" s="1" t="s">
        <v>870</v>
      </c>
    </row>
    <row r="39" spans="1:8" ht="13.5">
      <c r="A39" s="50">
        <v>42412</v>
      </c>
      <c r="B39" s="1" t="s">
        <v>29</v>
      </c>
      <c r="C39" s="1" t="s">
        <v>759</v>
      </c>
      <c r="D39" s="1">
        <v>-13</v>
      </c>
      <c r="F39" s="1">
        <v>24161.69</v>
      </c>
      <c r="G39" s="1" t="s">
        <v>87</v>
      </c>
      <c r="H39" s="1" t="s">
        <v>869</v>
      </c>
    </row>
    <row r="40" spans="1:8" ht="13.5">
      <c r="A40" s="50">
        <v>42412</v>
      </c>
      <c r="B40" s="1" t="s">
        <v>29</v>
      </c>
      <c r="C40" s="1" t="s">
        <v>756</v>
      </c>
      <c r="D40" s="1">
        <v>-11</v>
      </c>
      <c r="F40" s="1">
        <v>24221.67</v>
      </c>
      <c r="G40" s="1" t="s">
        <v>87</v>
      </c>
      <c r="H40" s="1" t="s">
        <v>866</v>
      </c>
    </row>
    <row r="41" spans="1:8" ht="13.5">
      <c r="A41" s="50">
        <v>42412</v>
      </c>
      <c r="B41" s="1" t="s">
        <v>29</v>
      </c>
      <c r="C41" s="1" t="s">
        <v>755</v>
      </c>
      <c r="D41" s="1">
        <v>-10</v>
      </c>
      <c r="F41" s="1">
        <v>24232.67</v>
      </c>
      <c r="G41" s="1" t="s">
        <v>724</v>
      </c>
      <c r="H41" s="1" t="s">
        <v>865</v>
      </c>
    </row>
    <row r="42" spans="1:8" ht="13.5">
      <c r="A42" s="50">
        <v>42412</v>
      </c>
      <c r="B42" s="1" t="s">
        <v>29</v>
      </c>
      <c r="C42" s="1" t="s">
        <v>758</v>
      </c>
      <c r="D42" s="1">
        <v>-7.98</v>
      </c>
      <c r="F42" s="1">
        <v>24174.69</v>
      </c>
      <c r="G42" s="1" t="s">
        <v>861</v>
      </c>
      <c r="H42" s="1" t="s">
        <v>868</v>
      </c>
    </row>
    <row r="43" spans="1:9" ht="13.5">
      <c r="A43" s="50">
        <v>42412</v>
      </c>
      <c r="B43" s="1" t="s">
        <v>68</v>
      </c>
      <c r="C43" s="1" t="s">
        <v>114</v>
      </c>
      <c r="D43" s="1">
        <v>20</v>
      </c>
      <c r="F43" s="1">
        <v>24271.07</v>
      </c>
      <c r="G43" s="1" t="s">
        <v>66</v>
      </c>
      <c r="H43" s="1" t="s">
        <v>753</v>
      </c>
      <c r="I43" s="1" t="s">
        <v>1831</v>
      </c>
    </row>
    <row r="44" spans="1:7" ht="13.5">
      <c r="A44" s="50">
        <v>42412</v>
      </c>
      <c r="B44" s="1" t="s">
        <v>25</v>
      </c>
      <c r="C44" s="1" t="s">
        <v>752</v>
      </c>
      <c r="D44" s="1">
        <v>200</v>
      </c>
      <c r="F44" s="1">
        <v>24251.07</v>
      </c>
      <c r="G44" s="1" t="s">
        <v>92</v>
      </c>
    </row>
    <row r="45" spans="1:7" ht="13.5">
      <c r="A45" s="50">
        <v>42415</v>
      </c>
      <c r="B45" s="1" t="s">
        <v>25</v>
      </c>
      <c r="C45" s="1" t="s">
        <v>764</v>
      </c>
      <c r="D45" s="1">
        <v>12</v>
      </c>
      <c r="F45" s="1">
        <v>24298.69</v>
      </c>
      <c r="G45" s="1" t="s">
        <v>82</v>
      </c>
    </row>
    <row r="46" spans="1:7" ht="13.5">
      <c r="A46" s="50">
        <v>42415</v>
      </c>
      <c r="B46" s="1" t="s">
        <v>25</v>
      </c>
      <c r="C46" s="1" t="s">
        <v>766</v>
      </c>
      <c r="D46" s="1">
        <v>12</v>
      </c>
      <c r="F46" s="1">
        <v>24330.69</v>
      </c>
      <c r="G46" s="1" t="s">
        <v>82</v>
      </c>
    </row>
    <row r="47" spans="1:7" ht="13.5">
      <c r="A47" s="50">
        <v>42415</v>
      </c>
      <c r="B47" s="1" t="s">
        <v>25</v>
      </c>
      <c r="C47" s="1" t="s">
        <v>762</v>
      </c>
      <c r="D47" s="1">
        <v>20</v>
      </c>
      <c r="F47" s="1">
        <v>24266.69</v>
      </c>
      <c r="G47" s="1" t="s">
        <v>82</v>
      </c>
    </row>
    <row r="48" spans="1:7" ht="13.5">
      <c r="A48" s="50">
        <v>42415</v>
      </c>
      <c r="B48" s="1" t="s">
        <v>25</v>
      </c>
      <c r="C48" s="1" t="s">
        <v>763</v>
      </c>
      <c r="D48" s="1">
        <v>20</v>
      </c>
      <c r="F48" s="1">
        <v>24286.69</v>
      </c>
      <c r="G48" s="1" t="s">
        <v>82</v>
      </c>
    </row>
    <row r="49" spans="1:7" ht="13.5">
      <c r="A49" s="50">
        <v>42415</v>
      </c>
      <c r="B49" s="1" t="s">
        <v>25</v>
      </c>
      <c r="C49" s="1" t="s">
        <v>765</v>
      </c>
      <c r="D49" s="1">
        <v>20</v>
      </c>
      <c r="F49" s="1">
        <v>24318.69</v>
      </c>
      <c r="G49" s="1" t="s">
        <v>82</v>
      </c>
    </row>
    <row r="50" spans="1:9" ht="13.5">
      <c r="A50" s="50">
        <v>42415</v>
      </c>
      <c r="B50" s="1" t="s">
        <v>68</v>
      </c>
      <c r="C50" s="1" t="s">
        <v>198</v>
      </c>
      <c r="D50" s="1">
        <v>50</v>
      </c>
      <c r="F50" s="1">
        <v>24380.69</v>
      </c>
      <c r="G50" s="1" t="s">
        <v>66</v>
      </c>
      <c r="H50" s="1" t="s">
        <v>199</v>
      </c>
      <c r="I50" s="1" t="s">
        <v>1823</v>
      </c>
    </row>
    <row r="51" spans="1:8" ht="13.5">
      <c r="A51" s="50">
        <v>42415</v>
      </c>
      <c r="B51" s="1" t="s">
        <v>25</v>
      </c>
      <c r="C51" s="1" t="s">
        <v>761</v>
      </c>
      <c r="D51" s="1">
        <v>100</v>
      </c>
      <c r="F51" s="1">
        <v>24246.69</v>
      </c>
      <c r="G51" s="1" t="s">
        <v>130</v>
      </c>
      <c r="H51" s="1" t="s">
        <v>1843</v>
      </c>
    </row>
    <row r="52" spans="1:7" ht="13.5">
      <c r="A52" s="50">
        <v>42416</v>
      </c>
      <c r="B52" s="1" t="s">
        <v>28</v>
      </c>
      <c r="C52" s="1" t="s">
        <v>65</v>
      </c>
      <c r="D52" s="1">
        <v>-102.92</v>
      </c>
      <c r="F52" s="1">
        <v>24317.77</v>
      </c>
      <c r="G52" s="1" t="s">
        <v>85</v>
      </c>
    </row>
    <row r="53" spans="1:9" ht="13.5">
      <c r="A53" s="50">
        <v>42416</v>
      </c>
      <c r="B53" s="1" t="s">
        <v>25</v>
      </c>
      <c r="C53" s="1" t="s">
        <v>767</v>
      </c>
      <c r="D53" s="1">
        <v>20</v>
      </c>
      <c r="F53" s="1">
        <v>24400.69</v>
      </c>
      <c r="G53" s="1" t="s">
        <v>66</v>
      </c>
      <c r="H53" s="1" t="s">
        <v>440</v>
      </c>
      <c r="I53" s="1" t="s">
        <v>1831</v>
      </c>
    </row>
    <row r="54" spans="1:9" ht="13.5">
      <c r="A54" s="50">
        <v>42416</v>
      </c>
      <c r="B54" s="1" t="s">
        <v>25</v>
      </c>
      <c r="C54" s="1" t="s">
        <v>768</v>
      </c>
      <c r="D54" s="1">
        <v>20</v>
      </c>
      <c r="F54" s="1">
        <v>24420.69</v>
      </c>
      <c r="G54" s="1" t="s">
        <v>66</v>
      </c>
      <c r="H54" s="1" t="s">
        <v>453</v>
      </c>
      <c r="I54" s="1" t="s">
        <v>1831</v>
      </c>
    </row>
    <row r="55" spans="1:7" ht="13.5">
      <c r="A55" s="50">
        <v>42417</v>
      </c>
      <c r="B55" s="1" t="s">
        <v>28</v>
      </c>
      <c r="C55" s="1" t="s">
        <v>771</v>
      </c>
      <c r="D55" s="1">
        <v>-38.24</v>
      </c>
      <c r="F55" s="1">
        <v>24319.53</v>
      </c>
      <c r="G55" s="1" t="s">
        <v>86</v>
      </c>
    </row>
    <row r="56" spans="1:9" ht="13.5">
      <c r="A56" s="50">
        <v>42417</v>
      </c>
      <c r="B56" s="1" t="s">
        <v>25</v>
      </c>
      <c r="C56" s="1" t="s">
        <v>769</v>
      </c>
      <c r="D56" s="1">
        <v>40</v>
      </c>
      <c r="F56" s="1">
        <v>24357.77</v>
      </c>
      <c r="G56" s="1" t="s">
        <v>66</v>
      </c>
      <c r="H56" s="1" t="s">
        <v>770</v>
      </c>
      <c r="I56" s="1" t="s">
        <v>1831</v>
      </c>
    </row>
    <row r="57" spans="1:8" ht="13.5">
      <c r="A57" s="50">
        <v>42418</v>
      </c>
      <c r="B57" s="1" t="s">
        <v>29</v>
      </c>
      <c r="C57" s="1" t="s">
        <v>773</v>
      </c>
      <c r="D57" s="1">
        <v>-200</v>
      </c>
      <c r="F57" s="1">
        <v>24143.53</v>
      </c>
      <c r="G57" s="1" t="s">
        <v>81</v>
      </c>
      <c r="H57" s="1" t="s">
        <v>871</v>
      </c>
    </row>
    <row r="58" spans="1:9" ht="13.5">
      <c r="A58" s="50">
        <v>42418</v>
      </c>
      <c r="B58" s="1" t="s">
        <v>25</v>
      </c>
      <c r="C58" s="1" t="s">
        <v>772</v>
      </c>
      <c r="D58" s="1">
        <v>24</v>
      </c>
      <c r="F58" s="1">
        <v>24343.53</v>
      </c>
      <c r="G58" s="1" t="s">
        <v>235</v>
      </c>
      <c r="H58" s="1" t="s">
        <v>808</v>
      </c>
      <c r="I58" s="1" t="s">
        <v>1829</v>
      </c>
    </row>
    <row r="59" spans="1:9" ht="13.5">
      <c r="A59" s="50">
        <v>42422</v>
      </c>
      <c r="B59" s="1" t="s">
        <v>68</v>
      </c>
      <c r="C59" s="1" t="s">
        <v>119</v>
      </c>
      <c r="D59" s="1">
        <v>10</v>
      </c>
      <c r="F59" s="1">
        <v>24153.53</v>
      </c>
      <c r="G59" s="1" t="s">
        <v>66</v>
      </c>
      <c r="H59" s="1" t="s">
        <v>739</v>
      </c>
      <c r="I59" s="1" t="s">
        <v>1831</v>
      </c>
    </row>
    <row r="60" spans="1:8" ht="13.5">
      <c r="A60" s="50">
        <v>42423</v>
      </c>
      <c r="B60" s="1" t="s">
        <v>29</v>
      </c>
      <c r="C60" s="1" t="s">
        <v>778</v>
      </c>
      <c r="D60" s="1">
        <v>-20</v>
      </c>
      <c r="F60" s="1">
        <v>24344.53</v>
      </c>
      <c r="G60" s="1" t="s">
        <v>87</v>
      </c>
      <c r="H60" s="1" t="s">
        <v>874</v>
      </c>
    </row>
    <row r="61" spans="1:8" ht="13.5">
      <c r="A61" s="50">
        <v>42423</v>
      </c>
      <c r="B61" s="1" t="s">
        <v>62</v>
      </c>
      <c r="C61" s="1" t="s">
        <v>777</v>
      </c>
      <c r="D61" s="1">
        <v>20</v>
      </c>
      <c r="F61" s="1">
        <v>24364.53</v>
      </c>
      <c r="G61" s="1" t="s">
        <v>130</v>
      </c>
      <c r="H61" s="1" t="s">
        <v>873</v>
      </c>
    </row>
    <row r="62" spans="1:9" ht="13.5">
      <c r="A62" s="50">
        <v>42423</v>
      </c>
      <c r="B62" s="1" t="s">
        <v>25</v>
      </c>
      <c r="C62" s="1" t="s">
        <v>774</v>
      </c>
      <c r="D62" s="1">
        <v>40</v>
      </c>
      <c r="F62" s="1">
        <v>24193.53</v>
      </c>
      <c r="G62" s="1" t="s">
        <v>66</v>
      </c>
      <c r="H62" s="1" t="s">
        <v>91</v>
      </c>
      <c r="I62" s="1" t="s">
        <v>1823</v>
      </c>
    </row>
    <row r="63" spans="1:9" ht="13.5">
      <c r="A63" s="50">
        <v>42423</v>
      </c>
      <c r="B63" s="1" t="s">
        <v>25</v>
      </c>
      <c r="C63" s="1" t="s">
        <v>775</v>
      </c>
      <c r="D63" s="1">
        <v>50</v>
      </c>
      <c r="F63" s="1">
        <v>24243.53</v>
      </c>
      <c r="G63" s="1" t="s">
        <v>66</v>
      </c>
      <c r="H63" s="1" t="s">
        <v>1826</v>
      </c>
      <c r="I63" s="1" t="s">
        <v>1827</v>
      </c>
    </row>
    <row r="64" spans="1:8" ht="13.5">
      <c r="A64" s="50">
        <v>42423</v>
      </c>
      <c r="B64" s="1" t="s">
        <v>62</v>
      </c>
      <c r="C64" s="1" t="s">
        <v>776</v>
      </c>
      <c r="D64" s="1">
        <v>101</v>
      </c>
      <c r="F64" s="1">
        <v>24344.53</v>
      </c>
      <c r="G64" s="1" t="s">
        <v>130</v>
      </c>
      <c r="H64" s="1" t="s">
        <v>872</v>
      </c>
    </row>
    <row r="65" spans="1:8" ht="13.5">
      <c r="A65" s="50">
        <v>42424</v>
      </c>
      <c r="B65" s="1" t="s">
        <v>29</v>
      </c>
      <c r="C65" s="65" t="s">
        <v>1844</v>
      </c>
      <c r="D65" s="1">
        <v>-794.14</v>
      </c>
      <c r="F65" s="1">
        <v>23533.58</v>
      </c>
      <c r="G65" s="1" t="s">
        <v>66</v>
      </c>
      <c r="H65" s="1" t="s">
        <v>456</v>
      </c>
    </row>
    <row r="66" spans="1:9" ht="13.5">
      <c r="A66" s="50">
        <v>42424</v>
      </c>
      <c r="B66" s="1" t="s">
        <v>25</v>
      </c>
      <c r="C66" s="1" t="s">
        <v>779</v>
      </c>
      <c r="D66" s="1">
        <v>24</v>
      </c>
      <c r="F66" s="1">
        <v>24368.53</v>
      </c>
      <c r="G66" s="1" t="s">
        <v>235</v>
      </c>
      <c r="H66" s="1" t="s">
        <v>109</v>
      </c>
      <c r="I66" s="1" t="s">
        <v>1829</v>
      </c>
    </row>
    <row r="67" spans="1:8" ht="13.5">
      <c r="A67" s="50">
        <v>42425</v>
      </c>
      <c r="B67" s="1" t="s">
        <v>29</v>
      </c>
      <c r="C67" s="65" t="s">
        <v>1845</v>
      </c>
      <c r="E67" s="1">
        <v>-40.81</v>
      </c>
      <c r="G67" s="1" t="s">
        <v>66</v>
      </c>
      <c r="H67" s="1" t="s">
        <v>456</v>
      </c>
    </row>
    <row r="68" spans="1:8" ht="13.5">
      <c r="A68" s="50">
        <v>42426</v>
      </c>
      <c r="B68" s="1" t="s">
        <v>25</v>
      </c>
      <c r="C68" s="1" t="s">
        <v>875</v>
      </c>
      <c r="D68" s="1">
        <v>200</v>
      </c>
      <c r="F68" s="1">
        <v>23733.58</v>
      </c>
      <c r="G68" s="1" t="s">
        <v>130</v>
      </c>
      <c r="H68" s="1" t="s">
        <v>876</v>
      </c>
    </row>
    <row r="69" spans="1:9" ht="13.5">
      <c r="A69" s="50">
        <v>42429</v>
      </c>
      <c r="B69" s="1" t="s">
        <v>70</v>
      </c>
      <c r="C69" s="1" t="s">
        <v>882</v>
      </c>
      <c r="D69" s="1">
        <v>-1298.28</v>
      </c>
      <c r="F69" s="1">
        <v>22547.3</v>
      </c>
      <c r="G69" s="1" t="s">
        <v>66</v>
      </c>
      <c r="H69" s="176" t="s">
        <v>79</v>
      </c>
      <c r="I69" s="181">
        <v>42401</v>
      </c>
    </row>
    <row r="70" spans="1:9" ht="13.5">
      <c r="A70" s="50">
        <v>42429</v>
      </c>
      <c r="B70" s="1" t="s">
        <v>68</v>
      </c>
      <c r="C70" s="1" t="s">
        <v>119</v>
      </c>
      <c r="D70" s="1">
        <v>10</v>
      </c>
      <c r="F70" s="1">
        <v>23845.58</v>
      </c>
      <c r="G70" s="1" t="s">
        <v>66</v>
      </c>
      <c r="H70" s="1" t="s">
        <v>739</v>
      </c>
      <c r="I70" s="1" t="s">
        <v>1831</v>
      </c>
    </row>
    <row r="71" spans="1:7" ht="13.5">
      <c r="A71" s="50">
        <v>42429</v>
      </c>
      <c r="B71" s="1" t="s">
        <v>25</v>
      </c>
      <c r="C71" s="1" t="s">
        <v>878</v>
      </c>
      <c r="D71" s="1">
        <v>12</v>
      </c>
      <c r="F71" s="1">
        <v>23763.58</v>
      </c>
      <c r="G71" s="1" t="s">
        <v>82</v>
      </c>
    </row>
    <row r="72" spans="1:9" ht="13.5">
      <c r="A72" s="50">
        <v>42429</v>
      </c>
      <c r="B72" s="1" t="s">
        <v>25</v>
      </c>
      <c r="C72" s="1" t="s">
        <v>877</v>
      </c>
      <c r="D72" s="1">
        <v>18</v>
      </c>
      <c r="F72" s="1">
        <v>23751.58</v>
      </c>
      <c r="G72" s="1" t="s">
        <v>66</v>
      </c>
      <c r="H72" s="1" t="s">
        <v>839</v>
      </c>
      <c r="I72" s="1" t="s">
        <v>1827</v>
      </c>
    </row>
    <row r="73" spans="1:9" ht="13.5">
      <c r="A73" s="50">
        <v>42429</v>
      </c>
      <c r="B73" s="1" t="s">
        <v>25</v>
      </c>
      <c r="C73" s="1" t="s">
        <v>879</v>
      </c>
      <c r="D73" s="1">
        <v>24</v>
      </c>
      <c r="F73" s="1">
        <v>23787.58</v>
      </c>
      <c r="G73" s="1" t="s">
        <v>235</v>
      </c>
      <c r="H73" s="1" t="s">
        <v>93</v>
      </c>
      <c r="I73" s="1" t="s">
        <v>1829</v>
      </c>
    </row>
    <row r="74" spans="1:9" ht="13.5">
      <c r="A74" s="50">
        <v>42429</v>
      </c>
      <c r="B74" s="1" t="s">
        <v>25</v>
      </c>
      <c r="C74" s="1" t="s">
        <v>880</v>
      </c>
      <c r="D74" s="1">
        <v>24</v>
      </c>
      <c r="F74" s="1">
        <v>23811.58</v>
      </c>
      <c r="G74" s="1" t="s">
        <v>66</v>
      </c>
      <c r="H74" s="1" t="s">
        <v>849</v>
      </c>
      <c r="I74" s="1" t="s">
        <v>1827</v>
      </c>
    </row>
    <row r="75" spans="1:9" ht="13.5">
      <c r="A75" s="50">
        <v>42429</v>
      </c>
      <c r="B75" s="1" t="s">
        <v>25</v>
      </c>
      <c r="C75" s="1" t="s">
        <v>881</v>
      </c>
      <c r="D75" s="1">
        <v>24</v>
      </c>
      <c r="F75" s="1">
        <v>23835.58</v>
      </c>
      <c r="G75" s="1" t="s">
        <v>66</v>
      </c>
      <c r="H75" s="1" t="s">
        <v>839</v>
      </c>
      <c r="I75" s="1" t="s">
        <v>1827</v>
      </c>
    </row>
    <row r="85" spans="3:4" ht="13.5">
      <c r="C85" s="1" t="s">
        <v>781</v>
      </c>
      <c r="D85" s="1">
        <f>SUMIF(D2:D83,"&gt;0")</f>
        <v>3368</v>
      </c>
    </row>
    <row r="86" spans="3:4" ht="13.5">
      <c r="C86" s="1" t="s">
        <v>782</v>
      </c>
      <c r="D86" s="1">
        <f>SUMIF(D2:D83,"&lt;0")</f>
        <v>-4934.19</v>
      </c>
    </row>
    <row r="88" ht="13.5">
      <c r="D88" s="1">
        <f>D85+D86</f>
        <v>-1566.1899999999996</v>
      </c>
    </row>
  </sheetData>
  <sheetProtection/>
  <autoFilter ref="A1:I75"/>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62"/>
  <sheetViews>
    <sheetView workbookViewId="0" topLeftCell="A1">
      <pane ySplit="1" topLeftCell="BM14" activePane="bottomLeft" state="frozen"/>
      <selection pane="topLeft" activeCell="A1" sqref="A1"/>
      <selection pane="bottomLeft" activeCell="H17" sqref="H17"/>
    </sheetView>
  </sheetViews>
  <sheetFormatPr defaultColWidth="10.7109375" defaultRowHeight="15"/>
  <cols>
    <col min="1" max="1" width="10.7109375" style="1" customWidth="1"/>
    <col min="2" max="2" width="5.00390625" style="1" bestFit="1" customWidth="1"/>
    <col min="3" max="3" width="48.7109375" style="1" customWidth="1"/>
    <col min="4" max="4" width="8.140625" style="188" customWidth="1"/>
    <col min="5" max="5" width="9.7109375" style="1" customWidth="1"/>
    <col min="6" max="6" width="12.28125" style="1" customWidth="1"/>
    <col min="7" max="7" width="21.7109375" style="1" customWidth="1"/>
    <col min="8" max="8" width="27.140625" style="1" bestFit="1" customWidth="1"/>
    <col min="9" max="9" width="14.421875" style="1" bestFit="1" customWidth="1"/>
    <col min="10" max="16384" width="10.7109375" style="1" customWidth="1"/>
  </cols>
  <sheetData>
    <row r="1" spans="1:8" ht="63" customHeight="1">
      <c r="A1" s="177" t="s">
        <v>1816</v>
      </c>
      <c r="B1" s="177" t="s">
        <v>1817</v>
      </c>
      <c r="C1" s="177" t="s">
        <v>1818</v>
      </c>
      <c r="D1" s="177" t="s">
        <v>1819</v>
      </c>
      <c r="E1" s="177" t="s">
        <v>1820</v>
      </c>
      <c r="F1" s="177" t="s">
        <v>1821</v>
      </c>
      <c r="G1" s="178" t="s">
        <v>131</v>
      </c>
      <c r="H1" s="177" t="s">
        <v>1822</v>
      </c>
    </row>
    <row r="2" spans="1:7" ht="13.5">
      <c r="A2" s="50">
        <v>42430</v>
      </c>
      <c r="B2" s="1" t="s">
        <v>25</v>
      </c>
      <c r="C2" s="1" t="s">
        <v>784</v>
      </c>
      <c r="D2" s="1">
        <v>20</v>
      </c>
      <c r="F2" s="1">
        <v>22567.3</v>
      </c>
      <c r="G2" s="1" t="s">
        <v>82</v>
      </c>
    </row>
    <row r="3" spans="1:7" ht="13.5">
      <c r="A3" s="50">
        <v>42430</v>
      </c>
      <c r="B3" s="1" t="s">
        <v>25</v>
      </c>
      <c r="C3" s="1" t="s">
        <v>71</v>
      </c>
      <c r="D3" s="1">
        <v>20</v>
      </c>
      <c r="F3" s="1">
        <v>22627.3</v>
      </c>
      <c r="G3" s="1" t="s">
        <v>82</v>
      </c>
    </row>
    <row r="4" spans="1:9" ht="13.5">
      <c r="A4" s="50">
        <v>42430</v>
      </c>
      <c r="B4" s="1" t="s">
        <v>25</v>
      </c>
      <c r="C4" s="1" t="s">
        <v>785</v>
      </c>
      <c r="D4" s="1">
        <v>40</v>
      </c>
      <c r="F4" s="1">
        <v>22607.3</v>
      </c>
      <c r="G4" s="1" t="s">
        <v>66</v>
      </c>
      <c r="H4" s="1" t="s">
        <v>76</v>
      </c>
      <c r="I4" s="1" t="s">
        <v>1831</v>
      </c>
    </row>
    <row r="5" spans="1:8" ht="13.5">
      <c r="A5" s="50">
        <v>42431</v>
      </c>
      <c r="B5" s="1" t="s">
        <v>29</v>
      </c>
      <c r="C5" s="1" t="s">
        <v>787</v>
      </c>
      <c r="D5" s="1">
        <v>-168</v>
      </c>
      <c r="F5" s="1">
        <v>22483.3</v>
      </c>
      <c r="G5" s="1" t="s">
        <v>235</v>
      </c>
      <c r="H5" s="1" t="s">
        <v>72</v>
      </c>
    </row>
    <row r="6" spans="1:8" ht="13.5">
      <c r="A6" s="50">
        <v>42431</v>
      </c>
      <c r="B6" s="1" t="s">
        <v>29</v>
      </c>
      <c r="C6" s="1" t="s">
        <v>788</v>
      </c>
      <c r="D6" s="1">
        <v>-48.42</v>
      </c>
      <c r="F6" s="1">
        <v>22434.88</v>
      </c>
      <c r="G6" s="1" t="s">
        <v>824</v>
      </c>
      <c r="H6" s="1" t="s">
        <v>825</v>
      </c>
    </row>
    <row r="7" spans="1:9" ht="13.5">
      <c r="A7" s="50">
        <v>42431</v>
      </c>
      <c r="B7" s="1" t="s">
        <v>25</v>
      </c>
      <c r="C7" s="1" t="s">
        <v>786</v>
      </c>
      <c r="D7" s="1">
        <v>24</v>
      </c>
      <c r="F7" s="1">
        <v>22651.3</v>
      </c>
      <c r="G7" s="1" t="s">
        <v>66</v>
      </c>
      <c r="H7" s="1" t="s">
        <v>115</v>
      </c>
      <c r="I7" s="1" t="s">
        <v>1827</v>
      </c>
    </row>
    <row r="8" spans="1:8" ht="13.5">
      <c r="A8" s="50">
        <v>42432</v>
      </c>
      <c r="B8" s="1" t="s">
        <v>29</v>
      </c>
      <c r="C8" s="1" t="s">
        <v>790</v>
      </c>
      <c r="D8" s="1">
        <v>-438</v>
      </c>
      <c r="F8" s="1">
        <v>22026.88</v>
      </c>
      <c r="G8" s="1" t="s">
        <v>826</v>
      </c>
      <c r="H8" s="1" t="s">
        <v>827</v>
      </c>
    </row>
    <row r="9" spans="1:9" ht="13.5">
      <c r="A9" s="50">
        <v>42432</v>
      </c>
      <c r="B9" s="1" t="s">
        <v>25</v>
      </c>
      <c r="C9" s="1" t="s">
        <v>789</v>
      </c>
      <c r="D9" s="1">
        <v>30</v>
      </c>
      <c r="F9" s="1">
        <v>22464.88</v>
      </c>
      <c r="G9" s="1" t="s">
        <v>235</v>
      </c>
      <c r="H9" s="1" t="s">
        <v>112</v>
      </c>
      <c r="I9" s="1" t="s">
        <v>1829</v>
      </c>
    </row>
    <row r="10" spans="1:9" ht="13.5">
      <c r="A10" s="50">
        <v>42433</v>
      </c>
      <c r="B10" s="1" t="s">
        <v>25</v>
      </c>
      <c r="C10" s="1" t="s">
        <v>791</v>
      </c>
      <c r="D10" s="1">
        <v>24</v>
      </c>
      <c r="F10" s="1">
        <v>22050.88</v>
      </c>
      <c r="G10" s="1" t="s">
        <v>235</v>
      </c>
      <c r="H10" s="1" t="s">
        <v>792</v>
      </c>
      <c r="I10" s="1" t="s">
        <v>1829</v>
      </c>
    </row>
    <row r="11" spans="1:9" ht="13.5">
      <c r="A11" s="50">
        <v>42433</v>
      </c>
      <c r="B11" s="1" t="s">
        <v>25</v>
      </c>
      <c r="C11" s="1" t="s">
        <v>793</v>
      </c>
      <c r="D11" s="1">
        <v>24</v>
      </c>
      <c r="F11" s="1">
        <v>22074.88</v>
      </c>
      <c r="G11" s="1" t="s">
        <v>235</v>
      </c>
      <c r="H11" s="1" t="s">
        <v>792</v>
      </c>
      <c r="I11" s="1" t="s">
        <v>1829</v>
      </c>
    </row>
    <row r="12" spans="1:9" ht="13.5">
      <c r="A12" s="50">
        <v>42433</v>
      </c>
      <c r="B12" s="1" t="s">
        <v>33</v>
      </c>
      <c r="C12" s="1" t="s">
        <v>794</v>
      </c>
      <c r="D12" s="1">
        <v>30</v>
      </c>
      <c r="F12" s="1">
        <v>22104.88</v>
      </c>
      <c r="G12" s="1" t="s">
        <v>66</v>
      </c>
      <c r="H12" s="1" t="s">
        <v>97</v>
      </c>
      <c r="I12" s="1" t="s">
        <v>1831</v>
      </c>
    </row>
    <row r="13" spans="1:9" ht="13.5">
      <c r="A13" s="50">
        <v>42436</v>
      </c>
      <c r="B13" s="1" t="s">
        <v>68</v>
      </c>
      <c r="C13" s="1" t="s">
        <v>119</v>
      </c>
      <c r="D13" s="1">
        <v>10</v>
      </c>
      <c r="F13" s="1">
        <v>22486.88</v>
      </c>
      <c r="G13" s="1" t="s">
        <v>66</v>
      </c>
      <c r="H13" s="1" t="s">
        <v>739</v>
      </c>
      <c r="I13" s="1" t="s">
        <v>1831</v>
      </c>
    </row>
    <row r="14" spans="1:9" ht="13.5">
      <c r="A14" s="50">
        <v>42436</v>
      </c>
      <c r="B14" s="1" t="s">
        <v>25</v>
      </c>
      <c r="C14" s="1" t="s">
        <v>795</v>
      </c>
      <c r="D14" s="1">
        <v>24</v>
      </c>
      <c r="F14" s="1">
        <v>22128.88</v>
      </c>
      <c r="G14" s="1" t="s">
        <v>235</v>
      </c>
      <c r="H14" s="1" t="s">
        <v>75</v>
      </c>
      <c r="I14" s="1" t="s">
        <v>1829</v>
      </c>
    </row>
    <row r="15" spans="1:9" ht="13.5">
      <c r="A15" s="50">
        <v>42436</v>
      </c>
      <c r="B15" s="1" t="s">
        <v>25</v>
      </c>
      <c r="C15" s="1" t="s">
        <v>796</v>
      </c>
      <c r="D15" s="1">
        <v>48</v>
      </c>
      <c r="F15" s="1">
        <v>22176.88</v>
      </c>
      <c r="G15" s="1" t="s">
        <v>66</v>
      </c>
      <c r="H15" s="1" t="s">
        <v>74</v>
      </c>
      <c r="I15" s="1" t="s">
        <v>1831</v>
      </c>
    </row>
    <row r="16" spans="1:9" ht="13.5">
      <c r="A16" s="50">
        <v>42436</v>
      </c>
      <c r="B16" s="1" t="s">
        <v>62</v>
      </c>
      <c r="C16" s="1" t="s">
        <v>797</v>
      </c>
      <c r="D16" s="1">
        <v>300</v>
      </c>
      <c r="F16" s="1">
        <v>22476.88</v>
      </c>
      <c r="G16" s="1" t="s">
        <v>66</v>
      </c>
      <c r="H16" s="1" t="s">
        <v>107</v>
      </c>
      <c r="I16" s="1" t="s">
        <v>1828</v>
      </c>
    </row>
    <row r="17" spans="1:8" ht="13.5">
      <c r="A17" s="50">
        <v>42437</v>
      </c>
      <c r="B17" s="1" t="s">
        <v>29</v>
      </c>
      <c r="C17" s="1" t="s">
        <v>799</v>
      </c>
      <c r="D17" s="1">
        <v>-60</v>
      </c>
      <c r="F17" s="1">
        <v>22444.88</v>
      </c>
      <c r="G17" s="1" t="s">
        <v>87</v>
      </c>
      <c r="H17" s="1" t="s">
        <v>828</v>
      </c>
    </row>
    <row r="18" spans="1:9" ht="13.5">
      <c r="A18" s="50">
        <v>42437</v>
      </c>
      <c r="B18" s="1" t="s">
        <v>25</v>
      </c>
      <c r="C18" s="1" t="s">
        <v>798</v>
      </c>
      <c r="D18" s="1">
        <v>18</v>
      </c>
      <c r="F18" s="1">
        <v>22504.88</v>
      </c>
      <c r="G18" s="1" t="s">
        <v>66</v>
      </c>
      <c r="H18" s="1" t="s">
        <v>849</v>
      </c>
      <c r="I18" s="1" t="s">
        <v>1827</v>
      </c>
    </row>
    <row r="19" spans="1:8" ht="13.5">
      <c r="A19" s="50">
        <v>42438</v>
      </c>
      <c r="B19" s="1" t="s">
        <v>29</v>
      </c>
      <c r="C19" s="1" t="s">
        <v>801</v>
      </c>
      <c r="D19" s="1">
        <v>-14.69</v>
      </c>
      <c r="F19" s="1">
        <v>22440.19</v>
      </c>
      <c r="G19" s="1" t="s">
        <v>826</v>
      </c>
      <c r="H19" s="1" t="s">
        <v>829</v>
      </c>
    </row>
    <row r="20" spans="1:9" ht="13.5">
      <c r="A20" s="50">
        <v>42438</v>
      </c>
      <c r="B20" s="1" t="s">
        <v>25</v>
      </c>
      <c r="C20" s="1" t="s">
        <v>800</v>
      </c>
      <c r="D20" s="1">
        <v>10</v>
      </c>
      <c r="F20" s="1">
        <v>22454.88</v>
      </c>
      <c r="G20" s="1" t="s">
        <v>66</v>
      </c>
      <c r="H20" s="1" t="s">
        <v>750</v>
      </c>
      <c r="I20" s="1" t="s">
        <v>1831</v>
      </c>
    </row>
    <row r="21" spans="1:9" ht="13.5">
      <c r="A21" s="50">
        <v>42440</v>
      </c>
      <c r="B21" s="1" t="s">
        <v>25</v>
      </c>
      <c r="C21" s="1" t="s">
        <v>802</v>
      </c>
      <c r="D21" s="1">
        <v>24</v>
      </c>
      <c r="F21" s="1">
        <v>22464.19</v>
      </c>
      <c r="G21" s="1" t="s">
        <v>66</v>
      </c>
      <c r="H21" s="1" t="s">
        <v>727</v>
      </c>
      <c r="I21" s="1" t="s">
        <v>1827</v>
      </c>
    </row>
    <row r="22" spans="1:9" ht="13.5">
      <c r="A22" s="50">
        <v>42440</v>
      </c>
      <c r="B22" s="1" t="s">
        <v>25</v>
      </c>
      <c r="C22" s="65" t="s">
        <v>1846</v>
      </c>
      <c r="D22" s="1">
        <v>116</v>
      </c>
      <c r="F22" s="1">
        <v>22664.19</v>
      </c>
      <c r="G22" s="1" t="s">
        <v>804</v>
      </c>
      <c r="H22" s="1" t="s">
        <v>830</v>
      </c>
      <c r="I22" s="1" t="s">
        <v>804</v>
      </c>
    </row>
    <row r="23" spans="1:9" ht="13.5">
      <c r="A23" s="50">
        <v>42443</v>
      </c>
      <c r="B23" s="1" t="s">
        <v>25</v>
      </c>
      <c r="C23" s="1" t="s">
        <v>805</v>
      </c>
      <c r="D23" s="1">
        <v>10</v>
      </c>
      <c r="F23" s="1">
        <v>22674.19</v>
      </c>
      <c r="G23" s="1" t="s">
        <v>66</v>
      </c>
      <c r="H23" s="1" t="s">
        <v>750</v>
      </c>
      <c r="I23" s="1" t="s">
        <v>1831</v>
      </c>
    </row>
    <row r="24" spans="1:9" ht="13.5">
      <c r="A24" s="50">
        <v>42443</v>
      </c>
      <c r="B24" s="1" t="s">
        <v>25</v>
      </c>
      <c r="C24" s="1" t="s">
        <v>811</v>
      </c>
      <c r="D24" s="1">
        <v>10</v>
      </c>
      <c r="F24" s="1">
        <v>22756.19</v>
      </c>
      <c r="G24" s="1" t="s">
        <v>66</v>
      </c>
      <c r="H24" s="1" t="s">
        <v>440</v>
      </c>
      <c r="I24" s="1" t="s">
        <v>1831</v>
      </c>
    </row>
    <row r="25" spans="1:9" ht="13.5">
      <c r="A25" s="50">
        <v>42443</v>
      </c>
      <c r="B25" s="1" t="s">
        <v>68</v>
      </c>
      <c r="C25" s="1" t="s">
        <v>119</v>
      </c>
      <c r="D25" s="1">
        <v>10</v>
      </c>
      <c r="F25" s="1">
        <v>23236.19</v>
      </c>
      <c r="G25" s="1" t="s">
        <v>66</v>
      </c>
      <c r="H25" s="1" t="s">
        <v>739</v>
      </c>
      <c r="I25" s="1" t="s">
        <v>1831</v>
      </c>
    </row>
    <row r="26" spans="1:9" ht="13.5">
      <c r="A26" s="50">
        <v>42443</v>
      </c>
      <c r="B26" s="1" t="s">
        <v>25</v>
      </c>
      <c r="C26" s="1" t="s">
        <v>806</v>
      </c>
      <c r="D26" s="1">
        <v>24</v>
      </c>
      <c r="F26" s="1">
        <v>22698.19</v>
      </c>
      <c r="G26" s="1" t="s">
        <v>235</v>
      </c>
      <c r="H26" s="1" t="s">
        <v>104</v>
      </c>
      <c r="I26" s="1" t="s">
        <v>1829</v>
      </c>
    </row>
    <row r="27" spans="1:9" ht="13.5">
      <c r="A27" s="50">
        <v>42443</v>
      </c>
      <c r="B27" s="1" t="s">
        <v>25</v>
      </c>
      <c r="C27" s="1" t="s">
        <v>807</v>
      </c>
      <c r="D27" s="1">
        <v>24</v>
      </c>
      <c r="F27" s="1">
        <v>22722.19</v>
      </c>
      <c r="G27" s="1" t="s">
        <v>235</v>
      </c>
      <c r="H27" s="1" t="s">
        <v>808</v>
      </c>
      <c r="I27" s="1" t="s">
        <v>1829</v>
      </c>
    </row>
    <row r="28" spans="1:9" ht="13.5">
      <c r="A28" s="50">
        <v>42443</v>
      </c>
      <c r="B28" s="1" t="s">
        <v>25</v>
      </c>
      <c r="C28" s="1" t="s">
        <v>809</v>
      </c>
      <c r="D28" s="1">
        <v>24</v>
      </c>
      <c r="F28" s="1">
        <v>22746.19</v>
      </c>
      <c r="G28" s="1" t="s">
        <v>235</v>
      </c>
      <c r="H28" s="1" t="s">
        <v>810</v>
      </c>
      <c r="I28" s="1" t="s">
        <v>1829</v>
      </c>
    </row>
    <row r="29" spans="1:9" ht="13.5">
      <c r="A29" s="50">
        <v>42443</v>
      </c>
      <c r="B29" s="1" t="s">
        <v>68</v>
      </c>
      <c r="C29" s="1" t="s">
        <v>114</v>
      </c>
      <c r="D29" s="1">
        <v>30</v>
      </c>
      <c r="F29" s="1">
        <v>23226.19</v>
      </c>
      <c r="G29" s="1" t="s">
        <v>66</v>
      </c>
      <c r="H29" s="1" t="s">
        <v>753</v>
      </c>
      <c r="I29" s="1" t="s">
        <v>1831</v>
      </c>
    </row>
    <row r="30" spans="1:10" ht="13.5">
      <c r="A30" s="50">
        <v>42443</v>
      </c>
      <c r="B30" s="1" t="s">
        <v>62</v>
      </c>
      <c r="C30" s="1" t="s">
        <v>812</v>
      </c>
      <c r="D30" s="1">
        <v>440</v>
      </c>
      <c r="F30" s="1">
        <v>23196.19</v>
      </c>
      <c r="G30" s="1" t="s">
        <v>66</v>
      </c>
      <c r="H30" s="1" t="s">
        <v>736</v>
      </c>
      <c r="I30" s="1" t="s">
        <v>1828</v>
      </c>
      <c r="J30" s="1" t="s">
        <v>1847</v>
      </c>
    </row>
    <row r="31" spans="1:7" ht="15">
      <c r="A31" s="63">
        <v>42444</v>
      </c>
      <c r="B31" s="64" t="s">
        <v>25</v>
      </c>
      <c r="C31" s="64" t="s">
        <v>815</v>
      </c>
      <c r="D31" s="64">
        <v>20</v>
      </c>
      <c r="F31" s="64">
        <v>23366.19</v>
      </c>
      <c r="G31" s="1" t="s">
        <v>82</v>
      </c>
    </row>
    <row r="32" spans="1:7" ht="15">
      <c r="A32" s="63">
        <v>42444</v>
      </c>
      <c r="B32" s="64" t="s">
        <v>25</v>
      </c>
      <c r="C32" s="64" t="s">
        <v>816</v>
      </c>
      <c r="D32" s="64">
        <v>20</v>
      </c>
      <c r="F32" s="64">
        <v>23386.19</v>
      </c>
      <c r="G32" s="1" t="s">
        <v>82</v>
      </c>
    </row>
    <row r="33" spans="1:7" ht="15">
      <c r="A33" s="63">
        <v>42444</v>
      </c>
      <c r="B33" s="64" t="s">
        <v>25</v>
      </c>
      <c r="C33" s="64" t="s">
        <v>817</v>
      </c>
      <c r="D33" s="64">
        <v>20</v>
      </c>
      <c r="F33" s="64">
        <v>23406.19</v>
      </c>
      <c r="G33" s="1" t="s">
        <v>82</v>
      </c>
    </row>
    <row r="34" spans="1:9" ht="15">
      <c r="A34" s="63">
        <v>42444</v>
      </c>
      <c r="B34" s="64" t="s">
        <v>25</v>
      </c>
      <c r="C34" s="64" t="s">
        <v>814</v>
      </c>
      <c r="D34" s="64">
        <v>50</v>
      </c>
      <c r="F34" s="64">
        <v>23346.19</v>
      </c>
      <c r="G34" s="1" t="s">
        <v>66</v>
      </c>
      <c r="H34" s="176" t="s">
        <v>770</v>
      </c>
      <c r="I34" s="1" t="s">
        <v>1831</v>
      </c>
    </row>
    <row r="35" spans="1:9" ht="15">
      <c r="A35" s="63">
        <v>42444</v>
      </c>
      <c r="B35" s="64" t="s">
        <v>25</v>
      </c>
      <c r="C35" s="64" t="s">
        <v>813</v>
      </c>
      <c r="D35" s="64">
        <v>60</v>
      </c>
      <c r="F35" s="64">
        <v>23296.19</v>
      </c>
      <c r="G35" s="1" t="s">
        <v>66</v>
      </c>
      <c r="H35" s="1" t="s">
        <v>248</v>
      </c>
      <c r="I35" s="1" t="s">
        <v>1823</v>
      </c>
    </row>
    <row r="36" spans="1:7" ht="15">
      <c r="A36" s="63">
        <v>42445</v>
      </c>
      <c r="B36" s="64" t="s">
        <v>28</v>
      </c>
      <c r="C36" s="64" t="s">
        <v>65</v>
      </c>
      <c r="D36" s="64">
        <v>-102.92</v>
      </c>
      <c r="F36" s="64">
        <v>23353.27</v>
      </c>
      <c r="G36" s="1" t="s">
        <v>85</v>
      </c>
    </row>
    <row r="37" spans="1:8" ht="15">
      <c r="A37" s="63">
        <v>42445</v>
      </c>
      <c r="B37" s="64" t="s">
        <v>25</v>
      </c>
      <c r="C37" s="64" t="s">
        <v>818</v>
      </c>
      <c r="D37" s="64">
        <v>50</v>
      </c>
      <c r="F37" s="64">
        <v>23456.19</v>
      </c>
      <c r="G37" s="1" t="s">
        <v>130</v>
      </c>
      <c r="H37" s="1" t="s">
        <v>129</v>
      </c>
    </row>
    <row r="38" spans="1:9" ht="15">
      <c r="A38" s="63">
        <v>42446</v>
      </c>
      <c r="B38" s="64" t="s">
        <v>29</v>
      </c>
      <c r="C38" s="64" t="s">
        <v>819</v>
      </c>
      <c r="D38" s="64">
        <v>-679</v>
      </c>
      <c r="F38" s="64">
        <v>22674.27</v>
      </c>
      <c r="G38" s="1" t="s">
        <v>66</v>
      </c>
      <c r="H38" s="1" t="s">
        <v>94</v>
      </c>
      <c r="I38" s="1" t="s">
        <v>94</v>
      </c>
    </row>
    <row r="39" spans="1:7" ht="15">
      <c r="A39" s="63">
        <v>42446</v>
      </c>
      <c r="B39" s="64" t="s">
        <v>28</v>
      </c>
      <c r="C39" s="64" t="s">
        <v>820</v>
      </c>
      <c r="D39" s="64">
        <v>-38.24</v>
      </c>
      <c r="F39" s="64">
        <v>22636.03</v>
      </c>
      <c r="G39" s="1" t="s">
        <v>86</v>
      </c>
    </row>
    <row r="40" spans="1:9" ht="15">
      <c r="A40" s="63">
        <v>42450</v>
      </c>
      <c r="B40" s="64" t="s">
        <v>25</v>
      </c>
      <c r="C40" s="64" t="s">
        <v>823</v>
      </c>
      <c r="D40" s="64">
        <v>10</v>
      </c>
      <c r="F40" s="64">
        <v>22796.03</v>
      </c>
      <c r="G40" s="1" t="s">
        <v>66</v>
      </c>
      <c r="H40" s="1" t="s">
        <v>440</v>
      </c>
      <c r="I40" s="1" t="s">
        <v>1831</v>
      </c>
    </row>
    <row r="41" spans="1:8" ht="15">
      <c r="A41" s="63">
        <v>42450</v>
      </c>
      <c r="B41" s="64" t="s">
        <v>25</v>
      </c>
      <c r="C41" s="64" t="s">
        <v>821</v>
      </c>
      <c r="D41" s="64">
        <v>150</v>
      </c>
      <c r="F41" s="64">
        <v>22786.03</v>
      </c>
      <c r="G41" s="1" t="s">
        <v>130</v>
      </c>
      <c r="H41" s="187" t="s">
        <v>822</v>
      </c>
    </row>
    <row r="42" spans="1:7" ht="13.5">
      <c r="A42" s="50">
        <v>42453</v>
      </c>
      <c r="B42" s="1" t="s">
        <v>25</v>
      </c>
      <c r="C42" s="1" t="s">
        <v>834</v>
      </c>
      <c r="D42" s="1">
        <v>12</v>
      </c>
      <c r="F42" s="1">
        <v>22808.03</v>
      </c>
      <c r="G42" s="1" t="s">
        <v>82</v>
      </c>
    </row>
    <row r="43" spans="1:9" ht="13.5">
      <c r="A43" s="50">
        <v>42453</v>
      </c>
      <c r="B43" s="1" t="s">
        <v>25</v>
      </c>
      <c r="C43" s="1" t="s">
        <v>835</v>
      </c>
      <c r="D43" s="1">
        <v>24</v>
      </c>
      <c r="F43" s="1">
        <v>22832.03</v>
      </c>
      <c r="G43" s="1" t="s">
        <v>235</v>
      </c>
      <c r="H43" s="1" t="s">
        <v>109</v>
      </c>
      <c r="I43" s="1" t="s">
        <v>1829</v>
      </c>
    </row>
    <row r="44" spans="1:9" ht="13.5">
      <c r="A44" s="50">
        <v>42458</v>
      </c>
      <c r="B44" s="1" t="s">
        <v>68</v>
      </c>
      <c r="C44" s="1" t="s">
        <v>119</v>
      </c>
      <c r="D44" s="1">
        <v>10</v>
      </c>
      <c r="F44" s="1">
        <v>23242.03</v>
      </c>
      <c r="G44" s="1" t="s">
        <v>66</v>
      </c>
      <c r="H44" s="1" t="s">
        <v>739</v>
      </c>
      <c r="I44" s="1" t="s">
        <v>1831</v>
      </c>
    </row>
    <row r="45" spans="1:9" ht="13.5">
      <c r="A45" s="50">
        <v>42458</v>
      </c>
      <c r="B45" s="1" t="s">
        <v>68</v>
      </c>
      <c r="C45" s="1" t="s">
        <v>119</v>
      </c>
      <c r="D45" s="1">
        <v>10</v>
      </c>
      <c r="F45" s="1">
        <v>23252.03</v>
      </c>
      <c r="G45" s="1" t="s">
        <v>66</v>
      </c>
      <c r="H45" s="1" t="s">
        <v>739</v>
      </c>
      <c r="I45" s="1" t="s">
        <v>1831</v>
      </c>
    </row>
    <row r="46" spans="1:9" ht="13.5">
      <c r="A46" s="50">
        <v>42458</v>
      </c>
      <c r="B46" s="1" t="s">
        <v>25</v>
      </c>
      <c r="C46" s="1" t="s">
        <v>842</v>
      </c>
      <c r="D46" s="1">
        <v>18</v>
      </c>
      <c r="F46" s="1">
        <v>23072.03</v>
      </c>
      <c r="G46" s="1" t="s">
        <v>66</v>
      </c>
      <c r="H46" s="1" t="s">
        <v>843</v>
      </c>
      <c r="I46" s="1" t="s">
        <v>1827</v>
      </c>
    </row>
    <row r="47" spans="1:9" ht="13.5">
      <c r="A47" s="50">
        <v>42458</v>
      </c>
      <c r="B47" s="1" t="s">
        <v>25</v>
      </c>
      <c r="C47" s="1" t="s">
        <v>846</v>
      </c>
      <c r="D47" s="1">
        <v>18</v>
      </c>
      <c r="F47" s="1">
        <v>23190.03</v>
      </c>
      <c r="G47" s="1" t="s">
        <v>235</v>
      </c>
      <c r="H47" s="1" t="s">
        <v>808</v>
      </c>
      <c r="I47" s="1" t="s">
        <v>1829</v>
      </c>
    </row>
    <row r="48" spans="1:9" ht="13.5">
      <c r="A48" s="50">
        <v>42458</v>
      </c>
      <c r="B48" s="1" t="s">
        <v>25</v>
      </c>
      <c r="C48" s="1" t="s">
        <v>847</v>
      </c>
      <c r="D48" s="1">
        <v>18</v>
      </c>
      <c r="F48" s="1">
        <v>23208.03</v>
      </c>
      <c r="G48" s="1" t="s">
        <v>235</v>
      </c>
      <c r="H48" s="1" t="s">
        <v>93</v>
      </c>
      <c r="I48" s="1" t="s">
        <v>1829</v>
      </c>
    </row>
    <row r="49" spans="1:9" ht="13.5">
      <c r="A49" s="50">
        <v>42458</v>
      </c>
      <c r="B49" s="1" t="s">
        <v>25</v>
      </c>
      <c r="C49" s="1" t="s">
        <v>838</v>
      </c>
      <c r="D49" s="1">
        <v>24</v>
      </c>
      <c r="F49" s="1">
        <v>22934.03</v>
      </c>
      <c r="G49" s="1" t="s">
        <v>66</v>
      </c>
      <c r="H49" s="1" t="s">
        <v>1848</v>
      </c>
      <c r="I49" s="1" t="s">
        <v>1827</v>
      </c>
    </row>
    <row r="50" spans="1:9" ht="13.5">
      <c r="A50" s="50">
        <v>42458</v>
      </c>
      <c r="B50" s="1" t="s">
        <v>25</v>
      </c>
      <c r="C50" s="1" t="s">
        <v>848</v>
      </c>
      <c r="D50" s="1">
        <v>24</v>
      </c>
      <c r="F50" s="1">
        <v>23232.03</v>
      </c>
      <c r="G50" s="1" t="s">
        <v>66</v>
      </c>
      <c r="H50" s="1" t="s">
        <v>849</v>
      </c>
      <c r="I50" s="1" t="s">
        <v>1827</v>
      </c>
    </row>
    <row r="51" spans="1:9" ht="13.5">
      <c r="A51" s="50">
        <v>42440</v>
      </c>
      <c r="B51" s="1" t="s">
        <v>25</v>
      </c>
      <c r="C51" s="65" t="s">
        <v>1846</v>
      </c>
      <c r="D51" s="1">
        <v>12</v>
      </c>
      <c r="G51" s="1" t="s">
        <v>804</v>
      </c>
      <c r="H51" s="1" t="s">
        <v>1849</v>
      </c>
      <c r="I51" s="1" t="s">
        <v>804</v>
      </c>
    </row>
    <row r="52" spans="1:9" ht="13.5">
      <c r="A52" s="50">
        <v>42440</v>
      </c>
      <c r="B52" s="1" t="s">
        <v>25</v>
      </c>
      <c r="C52" s="65" t="s">
        <v>1846</v>
      </c>
      <c r="D52" s="1">
        <v>12</v>
      </c>
      <c r="G52" s="1" t="s">
        <v>804</v>
      </c>
      <c r="H52" s="1" t="s">
        <v>837</v>
      </c>
      <c r="I52" s="1" t="s">
        <v>804</v>
      </c>
    </row>
    <row r="53" spans="1:9" ht="13.5">
      <c r="A53" s="50">
        <v>42440</v>
      </c>
      <c r="B53" s="1" t="s">
        <v>25</v>
      </c>
      <c r="C53" s="65" t="s">
        <v>1846</v>
      </c>
      <c r="D53" s="1">
        <v>24</v>
      </c>
      <c r="G53" s="1" t="s">
        <v>235</v>
      </c>
      <c r="H53" s="1" t="s">
        <v>75</v>
      </c>
      <c r="I53" s="1" t="s">
        <v>1829</v>
      </c>
    </row>
    <row r="54" spans="1:9" ht="13.5">
      <c r="A54" s="50">
        <v>42440</v>
      </c>
      <c r="B54" s="1" t="s">
        <v>25</v>
      </c>
      <c r="C54" s="65" t="s">
        <v>1846</v>
      </c>
      <c r="D54" s="1">
        <v>12</v>
      </c>
      <c r="G54" s="1" t="s">
        <v>235</v>
      </c>
      <c r="H54" s="1" t="s">
        <v>104</v>
      </c>
      <c r="I54" s="1" t="s">
        <v>1829</v>
      </c>
    </row>
    <row r="55" spans="1:9" ht="13.5">
      <c r="A55" s="50">
        <v>42440</v>
      </c>
      <c r="B55" s="1" t="s">
        <v>25</v>
      </c>
      <c r="C55" s="65" t="s">
        <v>1846</v>
      </c>
      <c r="D55" s="1"/>
      <c r="E55" s="1">
        <v>24</v>
      </c>
      <c r="G55" s="1" t="s">
        <v>66</v>
      </c>
      <c r="H55" s="1" t="s">
        <v>1850</v>
      </c>
      <c r="I55" s="1" t="s">
        <v>1831</v>
      </c>
    </row>
    <row r="56" spans="1:9" ht="13.5">
      <c r="A56" s="50">
        <v>42458</v>
      </c>
      <c r="B56" s="1" t="s">
        <v>25</v>
      </c>
      <c r="C56" s="1" t="s">
        <v>836</v>
      </c>
      <c r="D56" s="1">
        <v>78</v>
      </c>
      <c r="F56" s="1">
        <v>22910.03</v>
      </c>
      <c r="G56" s="1" t="s">
        <v>804</v>
      </c>
      <c r="H56" s="1" t="s">
        <v>837</v>
      </c>
      <c r="I56" s="1" t="s">
        <v>804</v>
      </c>
    </row>
    <row r="57" spans="1:8" ht="13.5">
      <c r="A57" s="50">
        <v>42458</v>
      </c>
      <c r="B57" s="1" t="s">
        <v>25</v>
      </c>
      <c r="C57" s="1" t="s">
        <v>844</v>
      </c>
      <c r="D57" s="1">
        <v>100</v>
      </c>
      <c r="F57" s="1">
        <v>23172.03</v>
      </c>
      <c r="G57" s="1" t="s">
        <v>130</v>
      </c>
      <c r="H57" s="1" t="s">
        <v>845</v>
      </c>
    </row>
    <row r="58" spans="1:9" ht="13.5">
      <c r="A58" s="50">
        <v>42458</v>
      </c>
      <c r="B58" s="1" t="s">
        <v>25</v>
      </c>
      <c r="C58" s="1" t="s">
        <v>840</v>
      </c>
      <c r="D58" s="1">
        <v>120</v>
      </c>
      <c r="F58" s="1">
        <v>23054.03</v>
      </c>
      <c r="G58" s="1" t="s">
        <v>66</v>
      </c>
      <c r="H58" s="176" t="s">
        <v>841</v>
      </c>
      <c r="I58" s="1" t="s">
        <v>1831</v>
      </c>
    </row>
    <row r="59" spans="1:9" ht="13.5">
      <c r="A59" s="50">
        <v>42459</v>
      </c>
      <c r="B59" s="1" t="s">
        <v>25</v>
      </c>
      <c r="C59" s="1" t="s">
        <v>850</v>
      </c>
      <c r="D59" s="1">
        <v>40</v>
      </c>
      <c r="F59" s="1">
        <v>23292.03</v>
      </c>
      <c r="G59" s="1" t="s">
        <v>66</v>
      </c>
      <c r="H59" s="1" t="s">
        <v>76</v>
      </c>
      <c r="I59" s="1" t="s">
        <v>1831</v>
      </c>
    </row>
    <row r="60" spans="1:9" ht="13.5">
      <c r="A60" s="50">
        <v>42459</v>
      </c>
      <c r="B60" s="1" t="s">
        <v>62</v>
      </c>
      <c r="C60" s="1" t="s">
        <v>851</v>
      </c>
      <c r="D60" s="1">
        <v>40</v>
      </c>
      <c r="F60" s="1">
        <v>23332.03</v>
      </c>
      <c r="G60" s="1" t="s">
        <v>66</v>
      </c>
      <c r="H60" s="1" t="s">
        <v>852</v>
      </c>
      <c r="I60" s="1" t="s">
        <v>1823</v>
      </c>
    </row>
    <row r="61" spans="1:9" ht="13.5">
      <c r="A61" s="50">
        <v>42459</v>
      </c>
      <c r="B61" s="1" t="s">
        <v>62</v>
      </c>
      <c r="C61" s="1" t="s">
        <v>853</v>
      </c>
      <c r="D61" s="1">
        <v>40</v>
      </c>
      <c r="F61" s="1">
        <v>23372.03</v>
      </c>
      <c r="G61" s="1" t="s">
        <v>66</v>
      </c>
      <c r="H61" s="1" t="s">
        <v>852</v>
      </c>
      <c r="I61" s="1" t="s">
        <v>1823</v>
      </c>
    </row>
    <row r="62" spans="1:9" ht="13.5">
      <c r="A62" s="50">
        <v>42459</v>
      </c>
      <c r="B62" s="1" t="s">
        <v>62</v>
      </c>
      <c r="C62" s="1" t="s">
        <v>854</v>
      </c>
      <c r="D62" s="1">
        <v>330</v>
      </c>
      <c r="F62" s="1">
        <v>23702.03</v>
      </c>
      <c r="G62" s="1" t="s">
        <v>66</v>
      </c>
      <c r="H62" s="1" t="s">
        <v>736</v>
      </c>
      <c r="I62" s="1" t="s">
        <v>1828</v>
      </c>
    </row>
  </sheetData>
  <sheetProtection/>
  <autoFilter ref="F1:G62"/>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76"/>
  <sheetViews>
    <sheetView zoomScale="125" zoomScaleNormal="125" workbookViewId="0" topLeftCell="D49">
      <selection activeCell="G47" sqref="G47"/>
    </sheetView>
  </sheetViews>
  <sheetFormatPr defaultColWidth="10.7109375" defaultRowHeight="15"/>
  <cols>
    <col min="1" max="1" width="10.421875" style="377" customWidth="1"/>
    <col min="2" max="2" width="5.00390625" style="377" bestFit="1" customWidth="1"/>
    <col min="3" max="3" width="47.00390625" style="377" customWidth="1"/>
    <col min="4" max="4" width="10.7109375" style="377" customWidth="1"/>
    <col min="5" max="5" width="14.7109375" style="377" bestFit="1" customWidth="1"/>
    <col min="6" max="6" width="20.140625" style="377" customWidth="1"/>
    <col min="7" max="7" width="26.00390625" style="377" customWidth="1"/>
    <col min="8" max="8" width="15.421875" style="377" customWidth="1"/>
    <col min="9" max="9" width="10.7109375" style="377" customWidth="1"/>
    <col min="10" max="16384" width="10.7109375" style="377" customWidth="1"/>
  </cols>
  <sheetData>
    <row r="1" spans="1:8" ht="63" customHeight="1">
      <c r="A1" s="375" t="s">
        <v>1816</v>
      </c>
      <c r="B1" s="375" t="s">
        <v>1817</v>
      </c>
      <c r="C1" s="375" t="s">
        <v>1818</v>
      </c>
      <c r="D1" s="375" t="s">
        <v>1819</v>
      </c>
      <c r="E1" s="375" t="s">
        <v>1820</v>
      </c>
      <c r="F1" s="375" t="s">
        <v>1821</v>
      </c>
      <c r="G1" s="376" t="s">
        <v>131</v>
      </c>
      <c r="H1" s="375" t="s">
        <v>1822</v>
      </c>
    </row>
    <row r="2" spans="1:9" ht="13.5">
      <c r="A2" s="378">
        <v>42461</v>
      </c>
      <c r="B2" s="377" t="s">
        <v>25</v>
      </c>
      <c r="C2" s="377" t="s">
        <v>858</v>
      </c>
      <c r="D2" s="377">
        <v>18</v>
      </c>
      <c r="F2" s="377">
        <v>23810.03</v>
      </c>
      <c r="G2" s="377" t="s">
        <v>235</v>
      </c>
      <c r="H2" s="377" t="s">
        <v>75</v>
      </c>
      <c r="I2" s="377" t="s">
        <v>1829</v>
      </c>
    </row>
    <row r="3" spans="1:8" ht="13.5">
      <c r="A3" s="378">
        <v>42461</v>
      </c>
      <c r="B3" s="377" t="s">
        <v>25</v>
      </c>
      <c r="C3" s="377" t="s">
        <v>862</v>
      </c>
      <c r="D3" s="377">
        <v>20</v>
      </c>
      <c r="F3" s="377">
        <v>23979.03</v>
      </c>
      <c r="G3" s="377" t="s">
        <v>130</v>
      </c>
      <c r="H3" s="377" t="s">
        <v>863</v>
      </c>
    </row>
    <row r="4" spans="1:9" ht="13.5">
      <c r="A4" s="378">
        <v>42461</v>
      </c>
      <c r="B4" s="377" t="s">
        <v>25</v>
      </c>
      <c r="C4" s="377" t="s">
        <v>859</v>
      </c>
      <c r="D4" s="377">
        <v>24</v>
      </c>
      <c r="F4" s="377">
        <v>23834.03</v>
      </c>
      <c r="G4" s="377" t="s">
        <v>235</v>
      </c>
      <c r="H4" s="377" t="s">
        <v>112</v>
      </c>
      <c r="I4" s="377" t="s">
        <v>1829</v>
      </c>
    </row>
    <row r="5" spans="1:9" ht="13.5">
      <c r="A5" s="378">
        <v>42461</v>
      </c>
      <c r="B5" s="377" t="s">
        <v>25</v>
      </c>
      <c r="C5" s="377" t="s">
        <v>857</v>
      </c>
      <c r="D5" s="377">
        <v>40</v>
      </c>
      <c r="F5" s="377">
        <v>23792.03</v>
      </c>
      <c r="G5" s="377" t="s">
        <v>66</v>
      </c>
      <c r="H5" s="377" t="s">
        <v>453</v>
      </c>
      <c r="I5" s="377" t="s">
        <v>1831</v>
      </c>
    </row>
    <row r="6" spans="1:9" ht="13.5">
      <c r="A6" s="378">
        <v>42461</v>
      </c>
      <c r="B6" s="377" t="s">
        <v>25</v>
      </c>
      <c r="C6" s="377" t="s">
        <v>855</v>
      </c>
      <c r="D6" s="377">
        <v>50</v>
      </c>
      <c r="F6" s="377">
        <v>23752.03</v>
      </c>
      <c r="G6" s="377" t="s">
        <v>66</v>
      </c>
      <c r="H6" s="377" t="s">
        <v>856</v>
      </c>
      <c r="I6" s="377" t="s">
        <v>1823</v>
      </c>
    </row>
    <row r="7" spans="1:7" ht="13.5">
      <c r="A7" s="378">
        <v>42461</v>
      </c>
      <c r="B7" s="377" t="s">
        <v>25</v>
      </c>
      <c r="C7" s="377" t="s">
        <v>860</v>
      </c>
      <c r="D7" s="377">
        <v>125</v>
      </c>
      <c r="F7" s="377">
        <v>23959.03</v>
      </c>
      <c r="G7" s="377" t="s">
        <v>861</v>
      </c>
    </row>
    <row r="8" spans="1:7" ht="13.5">
      <c r="A8" s="378">
        <v>42464</v>
      </c>
      <c r="B8" s="377" t="s">
        <v>28</v>
      </c>
      <c r="C8" s="377" t="s">
        <v>133</v>
      </c>
      <c r="D8" s="377">
        <v>-260.32</v>
      </c>
      <c r="F8" s="377">
        <v>24829.71</v>
      </c>
      <c r="G8" s="377" t="s">
        <v>99</v>
      </c>
    </row>
    <row r="9" spans="1:9" ht="13.5">
      <c r="A9" s="378">
        <v>42464</v>
      </c>
      <c r="B9" s="377" t="s">
        <v>25</v>
      </c>
      <c r="C9" s="377" t="s">
        <v>952</v>
      </c>
      <c r="D9" s="377">
        <v>9</v>
      </c>
      <c r="F9" s="377">
        <v>24085.03</v>
      </c>
      <c r="G9" s="377" t="s">
        <v>66</v>
      </c>
      <c r="H9" s="377" t="s">
        <v>74</v>
      </c>
      <c r="I9" s="377" t="s">
        <v>1831</v>
      </c>
    </row>
    <row r="10" spans="1:9" ht="13.5">
      <c r="A10" s="378">
        <v>42464</v>
      </c>
      <c r="B10" s="377" t="s">
        <v>25</v>
      </c>
      <c r="C10" s="377" t="s">
        <v>962</v>
      </c>
      <c r="D10" s="377">
        <v>12</v>
      </c>
      <c r="F10" s="377">
        <v>24436.03</v>
      </c>
      <c r="G10" s="377" t="s">
        <v>66</v>
      </c>
      <c r="H10" s="377" t="s">
        <v>115</v>
      </c>
      <c r="I10" s="377" t="s">
        <v>1827</v>
      </c>
    </row>
    <row r="11" spans="1:9" ht="13.5">
      <c r="A11" s="378">
        <v>42464</v>
      </c>
      <c r="B11" s="377" t="s">
        <v>25</v>
      </c>
      <c r="C11" s="377" t="s">
        <v>947</v>
      </c>
      <c r="D11" s="377">
        <v>15</v>
      </c>
      <c r="F11" s="377">
        <v>23994.03</v>
      </c>
      <c r="G11" s="377" t="s">
        <v>66</v>
      </c>
      <c r="H11" s="377" t="s">
        <v>83</v>
      </c>
      <c r="I11" s="377" t="s">
        <v>1823</v>
      </c>
    </row>
    <row r="12" spans="1:9" ht="13.5">
      <c r="A12" s="378">
        <v>42464</v>
      </c>
      <c r="B12" s="377" t="s">
        <v>25</v>
      </c>
      <c r="C12" s="377" t="s">
        <v>948</v>
      </c>
      <c r="D12" s="377">
        <v>18</v>
      </c>
      <c r="F12" s="377">
        <v>24012.03</v>
      </c>
      <c r="G12" s="377" t="s">
        <v>235</v>
      </c>
      <c r="H12" s="377" t="s">
        <v>949</v>
      </c>
      <c r="I12" s="377" t="s">
        <v>1829</v>
      </c>
    </row>
    <row r="13" spans="1:9" ht="13.5">
      <c r="A13" s="378">
        <v>42464</v>
      </c>
      <c r="B13" s="377" t="s">
        <v>25</v>
      </c>
      <c r="C13" s="377" t="s">
        <v>955</v>
      </c>
      <c r="D13" s="377">
        <v>18</v>
      </c>
      <c r="F13" s="377">
        <v>24183.03</v>
      </c>
      <c r="G13" s="377" t="s">
        <v>235</v>
      </c>
      <c r="H13" s="377" t="s">
        <v>89</v>
      </c>
      <c r="I13" s="377" t="s">
        <v>1829</v>
      </c>
    </row>
    <row r="14" spans="1:9" ht="13.5">
      <c r="A14" s="378">
        <v>42464</v>
      </c>
      <c r="B14" s="377" t="s">
        <v>25</v>
      </c>
      <c r="C14" s="377" t="s">
        <v>957</v>
      </c>
      <c r="D14" s="377">
        <v>18</v>
      </c>
      <c r="F14" s="377">
        <v>24298.03</v>
      </c>
      <c r="G14" s="377" t="s">
        <v>235</v>
      </c>
      <c r="H14" s="377" t="s">
        <v>90</v>
      </c>
      <c r="I14" s="377" t="s">
        <v>1829</v>
      </c>
    </row>
    <row r="15" spans="1:9" ht="13.5">
      <c r="A15" s="378">
        <v>42464</v>
      </c>
      <c r="B15" s="377" t="s">
        <v>25</v>
      </c>
      <c r="C15" s="377" t="s">
        <v>959</v>
      </c>
      <c r="D15" s="377">
        <v>18</v>
      </c>
      <c r="F15" s="377">
        <v>24361.03</v>
      </c>
      <c r="G15" s="377" t="s">
        <v>235</v>
      </c>
      <c r="H15" s="377" t="s">
        <v>90</v>
      </c>
      <c r="I15" s="377" t="s">
        <v>1829</v>
      </c>
    </row>
    <row r="16" spans="1:9" ht="13.5">
      <c r="A16" s="378">
        <v>42464</v>
      </c>
      <c r="B16" s="377" t="s">
        <v>25</v>
      </c>
      <c r="C16" s="377" t="s">
        <v>961</v>
      </c>
      <c r="D16" s="377">
        <v>18</v>
      </c>
      <c r="F16" s="377">
        <v>24424.03</v>
      </c>
      <c r="G16" s="377" t="s">
        <v>235</v>
      </c>
      <c r="H16" s="377" t="s">
        <v>792</v>
      </c>
      <c r="I16" s="377" t="s">
        <v>1829</v>
      </c>
    </row>
    <row r="17" spans="1:9" ht="13.5">
      <c r="A17" s="378">
        <v>42464</v>
      </c>
      <c r="B17" s="377" t="s">
        <v>25</v>
      </c>
      <c r="C17" s="377" t="s">
        <v>951</v>
      </c>
      <c r="D17" s="377">
        <v>24</v>
      </c>
      <c r="F17" s="377">
        <v>24076.03</v>
      </c>
      <c r="G17" s="377" t="s">
        <v>235</v>
      </c>
      <c r="H17" s="377" t="s">
        <v>89</v>
      </c>
      <c r="I17" s="377" t="s">
        <v>1829</v>
      </c>
    </row>
    <row r="18" spans="1:9" ht="13.5">
      <c r="A18" s="378">
        <v>42464</v>
      </c>
      <c r="B18" s="377" t="s">
        <v>25</v>
      </c>
      <c r="C18" s="377" t="s">
        <v>950</v>
      </c>
      <c r="D18" s="377">
        <v>40</v>
      </c>
      <c r="F18" s="377">
        <v>24052.03</v>
      </c>
      <c r="G18" s="377" t="s">
        <v>66</v>
      </c>
      <c r="H18" s="377" t="s">
        <v>965</v>
      </c>
      <c r="I18" s="377" t="s">
        <v>1827</v>
      </c>
    </row>
    <row r="19" spans="1:9" ht="13.5">
      <c r="A19" s="378">
        <v>42464</v>
      </c>
      <c r="B19" s="377" t="s">
        <v>25</v>
      </c>
      <c r="C19" s="377" t="s">
        <v>953</v>
      </c>
      <c r="D19" s="377">
        <v>40</v>
      </c>
      <c r="F19" s="377">
        <v>24125.03</v>
      </c>
      <c r="G19" s="377" t="s">
        <v>66</v>
      </c>
      <c r="H19" s="377" t="s">
        <v>91</v>
      </c>
      <c r="I19" s="377" t="s">
        <v>1823</v>
      </c>
    </row>
    <row r="20" spans="1:9" ht="13.5">
      <c r="A20" s="378">
        <v>42464</v>
      </c>
      <c r="B20" s="377" t="s">
        <v>25</v>
      </c>
      <c r="C20" s="377" t="s">
        <v>954</v>
      </c>
      <c r="D20" s="377">
        <v>40</v>
      </c>
      <c r="F20" s="377">
        <v>24165.03</v>
      </c>
      <c r="G20" s="377" t="s">
        <v>66</v>
      </c>
      <c r="H20" s="377" t="s">
        <v>88</v>
      </c>
      <c r="I20" s="377" t="s">
        <v>1831</v>
      </c>
    </row>
    <row r="21" spans="1:9" ht="13.5">
      <c r="A21" s="378">
        <v>42464</v>
      </c>
      <c r="B21" s="377" t="s">
        <v>62</v>
      </c>
      <c r="C21" s="377" t="s">
        <v>963</v>
      </c>
      <c r="D21" s="377">
        <v>40</v>
      </c>
      <c r="F21" s="377">
        <v>24476.03</v>
      </c>
      <c r="G21" s="377" t="s">
        <v>66</v>
      </c>
      <c r="H21" s="377" t="s">
        <v>256</v>
      </c>
      <c r="I21" s="377" t="s">
        <v>1823</v>
      </c>
    </row>
    <row r="22" spans="1:9" ht="13.5">
      <c r="A22" s="378">
        <v>42464</v>
      </c>
      <c r="B22" s="377" t="s">
        <v>25</v>
      </c>
      <c r="C22" s="377" t="s">
        <v>958</v>
      </c>
      <c r="D22" s="377">
        <v>45</v>
      </c>
      <c r="F22" s="377">
        <v>24343.03</v>
      </c>
      <c r="G22" s="377" t="s">
        <v>66</v>
      </c>
      <c r="H22" s="377" t="s">
        <v>83</v>
      </c>
      <c r="I22" s="377" t="s">
        <v>1823</v>
      </c>
    </row>
    <row r="23" spans="1:9" ht="13.5">
      <c r="A23" s="378">
        <v>42464</v>
      </c>
      <c r="B23" s="377" t="s">
        <v>25</v>
      </c>
      <c r="C23" s="377" t="s">
        <v>960</v>
      </c>
      <c r="D23" s="377">
        <v>45</v>
      </c>
      <c r="F23" s="377">
        <v>24406.03</v>
      </c>
      <c r="G23" s="377" t="s">
        <v>66</v>
      </c>
      <c r="H23" s="377" t="s">
        <v>83</v>
      </c>
      <c r="I23" s="377" t="s">
        <v>1823</v>
      </c>
    </row>
    <row r="24" spans="1:9" ht="13.5">
      <c r="A24" s="378">
        <v>42464</v>
      </c>
      <c r="B24" s="377" t="s">
        <v>25</v>
      </c>
      <c r="C24" s="377" t="s">
        <v>956</v>
      </c>
      <c r="D24" s="377">
        <v>97</v>
      </c>
      <c r="F24" s="377">
        <v>24280.03</v>
      </c>
      <c r="G24" s="377" t="s">
        <v>66</v>
      </c>
      <c r="H24" s="377" t="s">
        <v>74</v>
      </c>
      <c r="I24" s="377" t="s">
        <v>1831</v>
      </c>
    </row>
    <row r="25" spans="1:7" ht="13.5">
      <c r="A25" s="378">
        <v>42464</v>
      </c>
      <c r="B25" s="377" t="s">
        <v>62</v>
      </c>
      <c r="C25" s="377" t="s">
        <v>964</v>
      </c>
      <c r="D25" s="377">
        <v>614</v>
      </c>
      <c r="F25" s="377">
        <v>25090.03</v>
      </c>
      <c r="G25" s="377" t="s">
        <v>125</v>
      </c>
    </row>
    <row r="26" spans="1:9" ht="13.5">
      <c r="A26" s="378">
        <v>42465</v>
      </c>
      <c r="B26" s="377" t="s">
        <v>68</v>
      </c>
      <c r="C26" s="377" t="s">
        <v>114</v>
      </c>
      <c r="D26" s="377">
        <v>20</v>
      </c>
      <c r="F26" s="377">
        <v>24915.71</v>
      </c>
      <c r="G26" s="377" t="s">
        <v>66</v>
      </c>
      <c r="H26" s="377" t="s">
        <v>753</v>
      </c>
      <c r="I26" s="377" t="s">
        <v>1831</v>
      </c>
    </row>
    <row r="27" spans="1:9" ht="13.5">
      <c r="A27" s="378">
        <v>42465</v>
      </c>
      <c r="B27" s="377" t="s">
        <v>25</v>
      </c>
      <c r="C27" s="377" t="s">
        <v>968</v>
      </c>
      <c r="D27" s="377">
        <v>66</v>
      </c>
      <c r="F27" s="377">
        <v>24895.71</v>
      </c>
      <c r="G27" s="377" t="s">
        <v>235</v>
      </c>
      <c r="H27" s="377" t="s">
        <v>987</v>
      </c>
      <c r="I27" s="377" t="s">
        <v>1829</v>
      </c>
    </row>
    <row r="28" spans="1:9" ht="13.5">
      <c r="A28" s="378">
        <v>42466</v>
      </c>
      <c r="B28" s="377" t="s">
        <v>70</v>
      </c>
      <c r="C28" s="377" t="s">
        <v>971</v>
      </c>
      <c r="D28" s="377">
        <v>-1298.16</v>
      </c>
      <c r="F28" s="377">
        <v>23641.55</v>
      </c>
      <c r="G28" s="377" t="s">
        <v>66</v>
      </c>
      <c r="H28" s="377" t="s">
        <v>79</v>
      </c>
      <c r="I28" s="379">
        <v>42430</v>
      </c>
    </row>
    <row r="29" spans="1:9" ht="13.5">
      <c r="A29" s="378">
        <v>42466</v>
      </c>
      <c r="B29" s="377" t="s">
        <v>25</v>
      </c>
      <c r="C29" s="377" t="s">
        <v>970</v>
      </c>
      <c r="D29" s="377">
        <v>6</v>
      </c>
      <c r="F29" s="377">
        <v>24939.71</v>
      </c>
      <c r="G29" s="377" t="s">
        <v>235</v>
      </c>
      <c r="H29" s="377" t="s">
        <v>90</v>
      </c>
      <c r="I29" s="377" t="s">
        <v>1829</v>
      </c>
    </row>
    <row r="30" spans="1:9" ht="13.5">
      <c r="A30" s="378">
        <v>42466</v>
      </c>
      <c r="B30" s="377" t="s">
        <v>25</v>
      </c>
      <c r="C30" s="377" t="s">
        <v>969</v>
      </c>
      <c r="D30" s="377">
        <v>18</v>
      </c>
      <c r="F30" s="377">
        <v>24933.71</v>
      </c>
      <c r="G30" s="377" t="s">
        <v>235</v>
      </c>
      <c r="H30" s="377" t="s">
        <v>104</v>
      </c>
      <c r="I30" s="377" t="s">
        <v>1829</v>
      </c>
    </row>
    <row r="31" spans="1:9" ht="13.5">
      <c r="A31" s="378">
        <v>42468</v>
      </c>
      <c r="B31" s="377" t="s">
        <v>29</v>
      </c>
      <c r="C31" s="377" t="s">
        <v>973</v>
      </c>
      <c r="D31" s="377">
        <v>-156</v>
      </c>
      <c r="F31" s="377">
        <v>23585.55</v>
      </c>
      <c r="G31" s="377" t="s">
        <v>804</v>
      </c>
      <c r="H31" s="377" t="s">
        <v>989</v>
      </c>
      <c r="I31" s="377" t="s">
        <v>1851</v>
      </c>
    </row>
    <row r="32" spans="1:9" ht="13.5">
      <c r="A32" s="378">
        <v>42468</v>
      </c>
      <c r="B32" s="377" t="s">
        <v>25</v>
      </c>
      <c r="C32" s="377" t="s">
        <v>972</v>
      </c>
      <c r="D32" s="377">
        <v>100</v>
      </c>
      <c r="F32" s="377">
        <v>23741.55</v>
      </c>
      <c r="G32" s="377" t="s">
        <v>235</v>
      </c>
      <c r="H32" s="377" t="s">
        <v>988</v>
      </c>
      <c r="I32" s="377" t="s">
        <v>1829</v>
      </c>
    </row>
    <row r="33" spans="1:9" ht="13.5">
      <c r="A33" s="378">
        <v>42471</v>
      </c>
      <c r="B33" s="377" t="s">
        <v>68</v>
      </c>
      <c r="C33" s="377" t="s">
        <v>119</v>
      </c>
      <c r="D33" s="377">
        <v>10</v>
      </c>
      <c r="F33" s="377">
        <v>23595.55</v>
      </c>
      <c r="G33" s="377" t="s">
        <v>66</v>
      </c>
      <c r="H33" s="377" t="s">
        <v>739</v>
      </c>
      <c r="I33" s="377" t="s">
        <v>1831</v>
      </c>
    </row>
    <row r="34" spans="1:9" ht="13.5">
      <c r="A34" s="378">
        <v>42473</v>
      </c>
      <c r="B34" s="377" t="s">
        <v>25</v>
      </c>
      <c r="C34" s="377" t="s">
        <v>974</v>
      </c>
      <c r="D34" s="377">
        <v>78</v>
      </c>
      <c r="F34" s="377">
        <v>23673.55</v>
      </c>
      <c r="G34" s="377" t="s">
        <v>804</v>
      </c>
      <c r="H34" s="377" t="s">
        <v>1849</v>
      </c>
      <c r="I34" s="377" t="s">
        <v>804</v>
      </c>
    </row>
    <row r="35" spans="1:8" ht="13.5">
      <c r="A35" s="378">
        <v>42474</v>
      </c>
      <c r="B35" s="377" t="s">
        <v>29</v>
      </c>
      <c r="C35" s="377" t="s">
        <v>976</v>
      </c>
      <c r="D35" s="377">
        <v>-179.34</v>
      </c>
      <c r="F35" s="377">
        <v>23909.76</v>
      </c>
      <c r="G35" s="377" t="s">
        <v>84</v>
      </c>
      <c r="H35" s="377" t="s">
        <v>990</v>
      </c>
    </row>
    <row r="36" spans="1:7" ht="13.5">
      <c r="A36" s="378">
        <v>42474</v>
      </c>
      <c r="B36" s="377" t="s">
        <v>25</v>
      </c>
      <c r="C36" s="377" t="s">
        <v>975</v>
      </c>
      <c r="D36" s="377">
        <v>415.55</v>
      </c>
      <c r="F36" s="377">
        <v>24089.1</v>
      </c>
      <c r="G36" s="377" t="s">
        <v>92</v>
      </c>
    </row>
    <row r="37" spans="1:9" ht="13.5">
      <c r="A37" s="378">
        <v>42475</v>
      </c>
      <c r="B37" s="377" t="s">
        <v>29</v>
      </c>
      <c r="C37" s="377" t="s">
        <v>979</v>
      </c>
      <c r="D37" s="377">
        <v>-455</v>
      </c>
      <c r="F37" s="377">
        <v>23646.76</v>
      </c>
      <c r="G37" s="377" t="s">
        <v>66</v>
      </c>
      <c r="H37" s="377" t="s">
        <v>94</v>
      </c>
      <c r="I37" s="377" t="s">
        <v>94</v>
      </c>
    </row>
    <row r="38" spans="1:7" ht="13.5">
      <c r="A38" s="378">
        <v>42475</v>
      </c>
      <c r="B38" s="377" t="s">
        <v>25</v>
      </c>
      <c r="C38" s="377" t="s">
        <v>978</v>
      </c>
      <c r="D38" s="377">
        <v>12</v>
      </c>
      <c r="F38" s="377">
        <v>24101.76</v>
      </c>
      <c r="G38" s="377" t="s">
        <v>82</v>
      </c>
    </row>
    <row r="39" spans="1:9" ht="13.5">
      <c r="A39" s="378">
        <v>42475</v>
      </c>
      <c r="B39" s="377" t="s">
        <v>25</v>
      </c>
      <c r="C39" s="377" t="s">
        <v>977</v>
      </c>
      <c r="D39" s="377">
        <v>180</v>
      </c>
      <c r="F39" s="377">
        <v>24089.76</v>
      </c>
      <c r="G39" s="377" t="s">
        <v>66</v>
      </c>
      <c r="H39" s="377" t="s">
        <v>991</v>
      </c>
      <c r="I39" s="377" t="s">
        <v>1831</v>
      </c>
    </row>
    <row r="40" spans="1:8" ht="13.5">
      <c r="A40" s="185">
        <v>42478</v>
      </c>
      <c r="B40" s="184" t="s">
        <v>29</v>
      </c>
      <c r="C40" s="184" t="s">
        <v>983</v>
      </c>
      <c r="D40" s="184">
        <v>-445</v>
      </c>
      <c r="F40" s="184">
        <v>23487.76</v>
      </c>
      <c r="G40" s="377" t="s">
        <v>77</v>
      </c>
      <c r="H40" s="377" t="s">
        <v>993</v>
      </c>
    </row>
    <row r="41" spans="1:7" ht="13.5">
      <c r="A41" s="185">
        <v>42478</v>
      </c>
      <c r="B41" s="184" t="s">
        <v>28</v>
      </c>
      <c r="C41" s="184" t="s">
        <v>65</v>
      </c>
      <c r="D41" s="184">
        <v>-102.92</v>
      </c>
      <c r="F41" s="184">
        <v>23341.74</v>
      </c>
      <c r="G41" s="377" t="s">
        <v>85</v>
      </c>
    </row>
    <row r="42" spans="1:7" ht="13.5">
      <c r="A42" s="185">
        <v>42478</v>
      </c>
      <c r="B42" s="184" t="s">
        <v>28</v>
      </c>
      <c r="C42" s="184" t="s">
        <v>984</v>
      </c>
      <c r="D42" s="184">
        <v>-43.1</v>
      </c>
      <c r="F42" s="184">
        <v>23444.66</v>
      </c>
      <c r="G42" s="377" t="s">
        <v>86</v>
      </c>
    </row>
    <row r="43" spans="1:9" ht="13.5">
      <c r="A43" s="185">
        <v>42478</v>
      </c>
      <c r="B43" s="184" t="s">
        <v>68</v>
      </c>
      <c r="C43" s="184" t="s">
        <v>119</v>
      </c>
      <c r="D43" s="184">
        <v>10</v>
      </c>
      <c r="F43" s="184">
        <v>23932.76</v>
      </c>
      <c r="G43" s="377" t="s">
        <v>66</v>
      </c>
      <c r="H43" s="377" t="s">
        <v>739</v>
      </c>
      <c r="I43" s="377" t="s">
        <v>1831</v>
      </c>
    </row>
    <row r="44" spans="1:9" ht="13.5">
      <c r="A44" s="185">
        <v>42478</v>
      </c>
      <c r="B44" s="184" t="s">
        <v>25</v>
      </c>
      <c r="C44" s="184" t="s">
        <v>981</v>
      </c>
      <c r="D44" s="184">
        <v>20</v>
      </c>
      <c r="F44" s="184">
        <v>23706.76</v>
      </c>
      <c r="G44" s="377" t="s">
        <v>66</v>
      </c>
      <c r="H44" s="377" t="s">
        <v>440</v>
      </c>
      <c r="I44" s="377" t="s">
        <v>1831</v>
      </c>
    </row>
    <row r="45" spans="1:9" ht="13.5">
      <c r="A45" s="185">
        <v>42478</v>
      </c>
      <c r="B45" s="184" t="s">
        <v>25</v>
      </c>
      <c r="C45" s="184" t="s">
        <v>980</v>
      </c>
      <c r="D45" s="184">
        <v>40</v>
      </c>
      <c r="F45" s="184">
        <v>23686.76</v>
      </c>
      <c r="G45" s="377" t="s">
        <v>66</v>
      </c>
      <c r="H45" s="377" t="s">
        <v>770</v>
      </c>
      <c r="I45" s="377" t="s">
        <v>1831</v>
      </c>
    </row>
    <row r="46" spans="1:9" ht="13.5">
      <c r="A46" s="185">
        <v>42478</v>
      </c>
      <c r="B46" s="184" t="s">
        <v>25</v>
      </c>
      <c r="C46" s="184" t="s">
        <v>982</v>
      </c>
      <c r="D46" s="184">
        <v>216</v>
      </c>
      <c r="F46" s="184">
        <v>23922.76</v>
      </c>
      <c r="G46" s="377" t="s">
        <v>66</v>
      </c>
      <c r="H46" s="377" t="s">
        <v>992</v>
      </c>
      <c r="I46" s="377" t="s">
        <v>1831</v>
      </c>
    </row>
    <row r="47" spans="1:8" ht="13.5">
      <c r="A47" s="185">
        <v>42480</v>
      </c>
      <c r="B47" s="184" t="s">
        <v>29</v>
      </c>
      <c r="C47" s="184" t="s">
        <v>986</v>
      </c>
      <c r="D47" s="184">
        <v>-590</v>
      </c>
      <c r="F47" s="184">
        <v>22376.74</v>
      </c>
      <c r="G47" s="377" t="s">
        <v>87</v>
      </c>
      <c r="H47" s="377" t="s">
        <v>995</v>
      </c>
    </row>
    <row r="48" spans="1:8" ht="13.5">
      <c r="A48" s="185">
        <v>42480</v>
      </c>
      <c r="B48" s="184" t="s">
        <v>29</v>
      </c>
      <c r="C48" s="184" t="s">
        <v>985</v>
      </c>
      <c r="D48" s="184">
        <v>-375</v>
      </c>
      <c r="F48" s="184">
        <v>22966.74</v>
      </c>
      <c r="G48" s="377" t="s">
        <v>82</v>
      </c>
      <c r="H48" s="377" t="s">
        <v>994</v>
      </c>
    </row>
    <row r="49" spans="1:8" ht="13.5">
      <c r="A49" s="378">
        <v>42482</v>
      </c>
      <c r="B49" s="377" t="s">
        <v>29</v>
      </c>
      <c r="C49" s="377" t="s">
        <v>996</v>
      </c>
      <c r="D49" s="377">
        <v>-670</v>
      </c>
      <c r="F49" s="377">
        <v>21706.74</v>
      </c>
      <c r="G49" s="377" t="s">
        <v>861</v>
      </c>
      <c r="H49" s="377" t="s">
        <v>134</v>
      </c>
    </row>
    <row r="50" spans="1:8" ht="13.5">
      <c r="A50" s="378">
        <v>42485</v>
      </c>
      <c r="B50" s="377" t="s">
        <v>29</v>
      </c>
      <c r="C50" s="377" t="s">
        <v>1004</v>
      </c>
      <c r="D50" s="377">
        <v>-41</v>
      </c>
      <c r="F50" s="377">
        <v>22361.74</v>
      </c>
      <c r="G50" s="377" t="s">
        <v>826</v>
      </c>
      <c r="H50" s="377" t="s">
        <v>1005</v>
      </c>
    </row>
    <row r="51" spans="1:9" ht="13.5">
      <c r="A51" s="378">
        <v>42485</v>
      </c>
      <c r="B51" s="377" t="s">
        <v>68</v>
      </c>
      <c r="C51" s="377" t="s">
        <v>119</v>
      </c>
      <c r="D51" s="377">
        <v>10</v>
      </c>
      <c r="F51" s="377">
        <v>22402.74</v>
      </c>
      <c r="G51" s="377" t="s">
        <v>66</v>
      </c>
      <c r="H51" s="377" t="s">
        <v>739</v>
      </c>
      <c r="I51" s="377" t="s">
        <v>1831</v>
      </c>
    </row>
    <row r="52" spans="1:9" ht="13.5">
      <c r="A52" s="378">
        <v>42485</v>
      </c>
      <c r="B52" s="377" t="s">
        <v>25</v>
      </c>
      <c r="C52" s="377" t="s">
        <v>997</v>
      </c>
      <c r="D52" s="377">
        <v>24</v>
      </c>
      <c r="F52" s="377">
        <v>21730.74</v>
      </c>
      <c r="G52" s="377" t="s">
        <v>235</v>
      </c>
      <c r="H52" s="377" t="s">
        <v>109</v>
      </c>
      <c r="I52" s="377" t="s">
        <v>1829</v>
      </c>
    </row>
    <row r="53" spans="1:9" ht="13.5">
      <c r="A53" s="378">
        <v>42485</v>
      </c>
      <c r="B53" s="377" t="s">
        <v>25</v>
      </c>
      <c r="C53" s="377" t="s">
        <v>998</v>
      </c>
      <c r="D53" s="377">
        <v>72</v>
      </c>
      <c r="F53" s="377">
        <v>21802.74</v>
      </c>
      <c r="G53" s="377" t="s">
        <v>235</v>
      </c>
      <c r="H53" s="377" t="s">
        <v>999</v>
      </c>
      <c r="I53" s="377" t="s">
        <v>1829</v>
      </c>
    </row>
    <row r="54" spans="1:9" ht="13.5">
      <c r="A54" s="378">
        <v>42485</v>
      </c>
      <c r="B54" s="377" t="s">
        <v>25</v>
      </c>
      <c r="C54" s="377" t="s">
        <v>1000</v>
      </c>
      <c r="D54" s="377">
        <v>90</v>
      </c>
      <c r="F54" s="377">
        <v>21892.74</v>
      </c>
      <c r="G54" s="377" t="s">
        <v>66</v>
      </c>
      <c r="H54" s="377" t="s">
        <v>1001</v>
      </c>
      <c r="I54" s="377" t="s">
        <v>1831</v>
      </c>
    </row>
    <row r="55" spans="1:8" ht="13.5">
      <c r="A55" s="378">
        <v>42485</v>
      </c>
      <c r="B55" s="377" t="s">
        <v>62</v>
      </c>
      <c r="C55" s="377" t="s">
        <v>1002</v>
      </c>
      <c r="D55" s="377">
        <v>500</v>
      </c>
      <c r="F55" s="377">
        <v>22392.74</v>
      </c>
      <c r="G55" s="377" t="s">
        <v>1015</v>
      </c>
      <c r="H55" s="377" t="s">
        <v>1003</v>
      </c>
    </row>
    <row r="56" spans="1:8" ht="13.5">
      <c r="A56" s="378">
        <v>42486</v>
      </c>
      <c r="B56" s="377" t="s">
        <v>29</v>
      </c>
      <c r="C56" s="377" t="s">
        <v>1008</v>
      </c>
      <c r="D56" s="377">
        <v>-614.63</v>
      </c>
      <c r="F56" s="377">
        <v>21775.11</v>
      </c>
      <c r="G56" s="377" t="s">
        <v>82</v>
      </c>
      <c r="H56" s="377" t="s">
        <v>1009</v>
      </c>
    </row>
    <row r="57" spans="1:9" ht="13.5">
      <c r="A57" s="378">
        <v>42486</v>
      </c>
      <c r="B57" s="377" t="s">
        <v>25</v>
      </c>
      <c r="C57" s="377" t="s">
        <v>1006</v>
      </c>
      <c r="D57" s="377">
        <v>10</v>
      </c>
      <c r="F57" s="377">
        <v>22371.74</v>
      </c>
      <c r="G57" s="377" t="s">
        <v>66</v>
      </c>
      <c r="H57" s="377" t="s">
        <v>750</v>
      </c>
      <c r="I57" s="377" t="s">
        <v>1831</v>
      </c>
    </row>
    <row r="58" spans="1:9" ht="13.5">
      <c r="A58" s="378">
        <v>42486</v>
      </c>
      <c r="B58" s="377" t="s">
        <v>25</v>
      </c>
      <c r="C58" s="377" t="s">
        <v>1007</v>
      </c>
      <c r="D58" s="377">
        <v>18</v>
      </c>
      <c r="F58" s="377">
        <v>22389.74</v>
      </c>
      <c r="G58" s="377" t="s">
        <v>235</v>
      </c>
      <c r="H58" s="377" t="s">
        <v>112</v>
      </c>
      <c r="I58" s="377" t="s">
        <v>1829</v>
      </c>
    </row>
    <row r="59" spans="1:8" ht="13.5">
      <c r="A59" s="378">
        <v>42487</v>
      </c>
      <c r="B59" s="377" t="s">
        <v>29</v>
      </c>
      <c r="C59" s="377" t="s">
        <v>1013</v>
      </c>
      <c r="D59" s="377">
        <v>-569.87</v>
      </c>
      <c r="F59" s="377">
        <v>21197.24</v>
      </c>
      <c r="G59" s="377" t="s">
        <v>724</v>
      </c>
      <c r="H59" s="377" t="s">
        <v>1014</v>
      </c>
    </row>
    <row r="60" spans="1:8" ht="13.5">
      <c r="A60" s="378">
        <v>42487</v>
      </c>
      <c r="B60" s="377" t="s">
        <v>29</v>
      </c>
      <c r="C60" s="377" t="s">
        <v>1012</v>
      </c>
      <c r="D60" s="377">
        <v>-168</v>
      </c>
      <c r="F60" s="377">
        <v>21767.11</v>
      </c>
      <c r="G60" s="377" t="s">
        <v>235</v>
      </c>
      <c r="H60" s="377" t="s">
        <v>72</v>
      </c>
    </row>
    <row r="61" spans="1:9" ht="13.5">
      <c r="A61" s="378">
        <v>42487</v>
      </c>
      <c r="B61" s="377" t="s">
        <v>25</v>
      </c>
      <c r="C61" s="377" t="s">
        <v>1010</v>
      </c>
      <c r="D61" s="377">
        <v>40</v>
      </c>
      <c r="F61" s="377">
        <v>21815.11</v>
      </c>
      <c r="G61" s="377" t="s">
        <v>66</v>
      </c>
      <c r="H61" s="377" t="s">
        <v>76</v>
      </c>
      <c r="I61" s="377" t="s">
        <v>1831</v>
      </c>
    </row>
    <row r="62" spans="1:7" ht="13.5">
      <c r="A62" s="378">
        <v>42487</v>
      </c>
      <c r="B62" s="377" t="s">
        <v>68</v>
      </c>
      <c r="C62" s="377" t="s">
        <v>1011</v>
      </c>
      <c r="D62" s="377">
        <v>120</v>
      </c>
      <c r="F62" s="377">
        <v>21935.11</v>
      </c>
      <c r="G62" s="377" t="s">
        <v>130</v>
      </c>
    </row>
    <row r="63" spans="1:7" ht="13.5">
      <c r="A63" s="378">
        <v>42489</v>
      </c>
      <c r="B63" s="377" t="s">
        <v>28</v>
      </c>
      <c r="C63" s="377" t="s">
        <v>60</v>
      </c>
      <c r="D63" s="377">
        <v>-226</v>
      </c>
      <c r="F63" s="377">
        <v>20971.24</v>
      </c>
      <c r="G63" s="377" t="s">
        <v>153</v>
      </c>
    </row>
    <row r="73" spans="3:4" ht="13.5">
      <c r="C73" s="14" t="s">
        <v>137</v>
      </c>
      <c r="D73" s="377">
        <f>SUMIF(D2:D71,"&gt;=0")</f>
        <v>3463.55</v>
      </c>
    </row>
    <row r="74" spans="3:4" ht="13.5">
      <c r="C74" s="14" t="s">
        <v>138</v>
      </c>
      <c r="D74" s="377">
        <f>SUMIF(D2:D71,"&lt;=0")</f>
        <v>-6194.34</v>
      </c>
    </row>
    <row r="75" ht="13.5">
      <c r="C75" s="14"/>
    </row>
    <row r="76" spans="3:4" ht="13.5">
      <c r="C76" s="14" t="s">
        <v>142</v>
      </c>
      <c r="D76" s="377">
        <f>D73+D74</f>
        <v>-2730.79</v>
      </c>
    </row>
  </sheetData>
  <sheetProtection/>
  <autoFilter ref="A1:I63"/>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Smitha's</dc:creator>
  <cp:keywords/>
  <dc:description/>
  <cp:lastModifiedBy>sudheeran vasudevan</cp:lastModifiedBy>
  <cp:lastPrinted>2017-08-24T13:34:59Z</cp:lastPrinted>
  <dcterms:created xsi:type="dcterms:W3CDTF">2013-02-10T19:19:46Z</dcterms:created>
  <dcterms:modified xsi:type="dcterms:W3CDTF">2017-08-31T20:07:05Z</dcterms:modified>
  <cp:category/>
  <cp:version/>
  <cp:contentType/>
  <cp:contentStatus/>
</cp:coreProperties>
</file>